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.calidad\Google Drive\SGC\Nivel Apoyo\Gestión Financiera\Formatos\6. Publicados\"/>
    </mc:Choice>
  </mc:AlternateContent>
  <bookViews>
    <workbookView xWindow="240" yWindow="315" windowWidth="15600" windowHeight="7755"/>
  </bookViews>
  <sheets>
    <sheet name="FGF01" sheetId="1" r:id="rId1"/>
    <sheet name="ANEXO1. MALLA PROGRAMA" sheetId="2" r:id="rId2"/>
    <sheet name="ANEXO.2 DESERCIÓN" sheetId="3" r:id="rId3"/>
  </sheets>
  <externalReferences>
    <externalReference r:id="rId4"/>
  </externalReferences>
  <definedNames>
    <definedName name="_xlnm._FilterDatabase" localSheetId="1" hidden="1">'ANEXO1. MALLA PROGRAMA'!$A$3:$AG$242</definedName>
  </definedNames>
  <calcPr calcId="162913"/>
</workbook>
</file>

<file path=xl/calcChain.xml><?xml version="1.0" encoding="utf-8"?>
<calcChain xmlns="http://schemas.openxmlformats.org/spreadsheetml/2006/main">
  <c r="F260" i="1" l="1"/>
  <c r="F253" i="1"/>
  <c r="F197" i="1"/>
  <c r="F173" i="1"/>
  <c r="F136" i="1"/>
  <c r="G217" i="1"/>
  <c r="F213" i="1" s="1"/>
  <c r="G209" i="1"/>
  <c r="F205" i="1" s="1"/>
  <c r="G226" i="1"/>
  <c r="G227" i="1"/>
  <c r="G225" i="1"/>
  <c r="F221" i="1" s="1"/>
  <c r="I150" i="1"/>
  <c r="H126" i="1"/>
  <c r="H124" i="1"/>
  <c r="H125" i="1"/>
  <c r="H123" i="1"/>
  <c r="G41" i="1"/>
  <c r="G42" i="1"/>
  <c r="G43" i="1"/>
  <c r="G44" i="1"/>
  <c r="G40" i="1"/>
  <c r="C37" i="1"/>
  <c r="O28" i="1"/>
  <c r="P28" i="1"/>
  <c r="H127" i="1" l="1"/>
  <c r="F37" i="1"/>
  <c r="F70" i="1"/>
  <c r="F66" i="1"/>
  <c r="F65" i="1"/>
  <c r="F64" i="1"/>
  <c r="F63" i="1"/>
  <c r="F62" i="1"/>
  <c r="F61" i="1"/>
  <c r="F60" i="1"/>
  <c r="F67" i="1" l="1"/>
  <c r="F68" i="1" s="1"/>
  <c r="F69" i="1"/>
  <c r="F73" i="1" l="1"/>
  <c r="F76" i="1" s="1"/>
  <c r="H34" i="1" l="1"/>
  <c r="F31" i="1" s="1"/>
  <c r="O29" i="1" l="1"/>
  <c r="P29" i="1"/>
  <c r="F29" i="1"/>
  <c r="F19" i="3"/>
  <c r="C97" i="1"/>
  <c r="C98" i="1" s="1"/>
  <c r="C99" i="1" s="1"/>
  <c r="J98" i="1"/>
  <c r="J97" i="1"/>
  <c r="J96" i="1"/>
  <c r="O86" i="1"/>
  <c r="O87" i="1"/>
  <c r="O88" i="1"/>
  <c r="O89" i="1"/>
  <c r="O85" i="1"/>
  <c r="C85" i="1"/>
  <c r="C86" i="1" s="1"/>
  <c r="C87" i="1" s="1"/>
  <c r="C88" i="1" s="1"/>
  <c r="C89" i="1" s="1"/>
  <c r="J100" i="1" l="1"/>
  <c r="E22" i="1"/>
  <c r="H70" i="1" l="1"/>
  <c r="H66" i="1"/>
  <c r="H65" i="1"/>
  <c r="H64" i="1"/>
  <c r="H63" i="1"/>
  <c r="H62" i="1"/>
  <c r="H61" i="1"/>
  <c r="H60" i="1"/>
  <c r="G70" i="1"/>
  <c r="G66" i="1"/>
  <c r="G65" i="1"/>
  <c r="G64" i="1"/>
  <c r="G63" i="1"/>
  <c r="G62" i="1"/>
  <c r="G61" i="1"/>
  <c r="G60" i="1"/>
  <c r="E70" i="1"/>
  <c r="E66" i="1"/>
  <c r="E65" i="1"/>
  <c r="E64" i="1"/>
  <c r="E63" i="1"/>
  <c r="E62" i="1"/>
  <c r="E61" i="1"/>
  <c r="E60" i="1"/>
  <c r="H67" i="1" l="1"/>
  <c r="H68" i="1" s="1"/>
  <c r="H69" i="1"/>
  <c r="G67" i="1"/>
  <c r="G68" i="1" s="1"/>
  <c r="G69" i="1"/>
  <c r="E67" i="1"/>
  <c r="E69" i="1"/>
  <c r="E68" i="1" l="1"/>
  <c r="H73" i="1"/>
  <c r="H76" i="1" s="1"/>
  <c r="G73" i="1"/>
  <c r="G76" i="1" s="1"/>
  <c r="E73" i="1"/>
  <c r="E76" i="1" s="1"/>
  <c r="BA321" i="2" l="1"/>
  <c r="BA317" i="2"/>
  <c r="BA311" i="2"/>
  <c r="BA291" i="2"/>
  <c r="BA314" i="2"/>
  <c r="BA309" i="2"/>
  <c r="BA308" i="2"/>
  <c r="BA300" i="2"/>
  <c r="BA294" i="2"/>
  <c r="BA293" i="2"/>
  <c r="BA286" i="2"/>
  <c r="BA285" i="2"/>
  <c r="BA282" i="2"/>
  <c r="BA272" i="2"/>
  <c r="BA277" i="2"/>
  <c r="BA261" i="2"/>
  <c r="BA254" i="2"/>
  <c r="BA251" i="2"/>
  <c r="BA249" i="2"/>
  <c r="BA247" i="2"/>
  <c r="AH327" i="2"/>
  <c r="AI327" i="2"/>
  <c r="AJ327" i="2"/>
  <c r="AK327" i="2"/>
  <c r="AL327" i="2"/>
  <c r="AM327" i="2"/>
  <c r="AN327" i="2"/>
  <c r="AO327" i="2"/>
  <c r="AP327" i="2"/>
  <c r="AQ327" i="2"/>
  <c r="AR327" i="2"/>
  <c r="AS327" i="2"/>
  <c r="AT327" i="2"/>
  <c r="AU327" i="2"/>
  <c r="AV327" i="2"/>
  <c r="AW327" i="2"/>
  <c r="AX327" i="2"/>
  <c r="AY327" i="2"/>
  <c r="AZ327" i="2"/>
  <c r="AF227" i="2"/>
  <c r="AE227" i="2"/>
  <c r="X227" i="2"/>
  <c r="AF226" i="2"/>
  <c r="AE226" i="2"/>
  <c r="X226" i="2"/>
  <c r="AF225" i="2"/>
  <c r="AE225" i="2"/>
  <c r="X225" i="2"/>
  <c r="AF224" i="2"/>
  <c r="AE224" i="2"/>
  <c r="X224" i="2"/>
  <c r="AF223" i="2"/>
  <c r="AE223" i="2"/>
  <c r="X223" i="2"/>
  <c r="AF222" i="2"/>
  <c r="AE222" i="2"/>
  <c r="X222" i="2"/>
  <c r="AF221" i="2"/>
  <c r="AE221" i="2"/>
  <c r="X221" i="2"/>
  <c r="AJ217" i="2"/>
  <c r="AE217" i="2"/>
  <c r="AI217" i="2" s="1"/>
  <c r="X217" i="2"/>
  <c r="AJ216" i="2"/>
  <c r="AE216" i="2"/>
  <c r="AI216" i="2" s="1"/>
  <c r="X216" i="2"/>
  <c r="AJ215" i="2"/>
  <c r="AI215" i="2"/>
  <c r="AG215" i="2"/>
  <c r="X215" i="2"/>
  <c r="AJ214" i="2"/>
  <c r="AI214" i="2"/>
  <c r="AG214" i="2"/>
  <c r="X214" i="2"/>
  <c r="AJ213" i="2"/>
  <c r="AE213" i="2"/>
  <c r="AI213" i="2" s="1"/>
  <c r="X213" i="2"/>
  <c r="AF212" i="2"/>
  <c r="AJ212" i="2" s="1"/>
  <c r="AE212" i="2"/>
  <c r="AI212" i="2" s="1"/>
  <c r="X212" i="2"/>
  <c r="AJ211" i="2"/>
  <c r="AE211" i="2"/>
  <c r="AG211" i="2" s="1"/>
  <c r="X211" i="2"/>
  <c r="AJ210" i="2"/>
  <c r="AE210" i="2"/>
  <c r="X210" i="2"/>
  <c r="AJ209" i="2"/>
  <c r="AI209" i="2"/>
  <c r="AG209" i="2"/>
  <c r="X209" i="2"/>
  <c r="AJ208" i="2"/>
  <c r="AI208" i="2"/>
  <c r="AG208" i="2"/>
  <c r="X208" i="2"/>
  <c r="AJ207" i="2"/>
  <c r="AE207" i="2"/>
  <c r="X207" i="2"/>
  <c r="AJ206" i="2"/>
  <c r="AE206" i="2"/>
  <c r="AG206" i="2" s="1"/>
  <c r="X206" i="2"/>
  <c r="AJ205" i="2"/>
  <c r="AI205" i="2"/>
  <c r="AG205" i="2"/>
  <c r="X205" i="2"/>
  <c r="AF204" i="2"/>
  <c r="AJ204" i="2" s="1"/>
  <c r="AE204" i="2"/>
  <c r="AI204" i="2" s="1"/>
  <c r="X204" i="2"/>
  <c r="AJ203" i="2"/>
  <c r="AE203" i="2"/>
  <c r="X203" i="2"/>
  <c r="AJ202" i="2"/>
  <c r="AE202" i="2"/>
  <c r="AG202" i="2" s="1"/>
  <c r="X202" i="2"/>
  <c r="AJ201" i="2"/>
  <c r="AI201" i="2"/>
  <c r="AG201" i="2"/>
  <c r="X201" i="2"/>
  <c r="AJ200" i="2"/>
  <c r="AE200" i="2"/>
  <c r="AI200" i="2" s="1"/>
  <c r="X200" i="2"/>
  <c r="AJ199" i="2"/>
  <c r="AE199" i="2"/>
  <c r="AI199" i="2" s="1"/>
  <c r="X199" i="2"/>
  <c r="AJ198" i="2"/>
  <c r="AI198" i="2"/>
  <c r="AG198" i="2"/>
  <c r="X198" i="2"/>
  <c r="AF197" i="2"/>
  <c r="AJ197" i="2" s="1"/>
  <c r="AE197" i="2"/>
  <c r="AI197" i="2" s="1"/>
  <c r="X197" i="2"/>
  <c r="AF196" i="2"/>
  <c r="AJ196" i="2" s="1"/>
  <c r="AE196" i="2"/>
  <c r="AI196" i="2" s="1"/>
  <c r="X196" i="2"/>
  <c r="AJ195" i="2"/>
  <c r="AE195" i="2"/>
  <c r="AG195" i="2" s="1"/>
  <c r="AG264" i="2" s="1"/>
  <c r="X195" i="2"/>
  <c r="AF194" i="2"/>
  <c r="AG194" i="2" s="1"/>
  <c r="X194" i="2"/>
  <c r="AF193" i="2"/>
  <c r="AJ193" i="2" s="1"/>
  <c r="AE193" i="2"/>
  <c r="AI193" i="2" s="1"/>
  <c r="X193" i="2"/>
  <c r="T193" i="2"/>
  <c r="AJ192" i="2"/>
  <c r="AI192" i="2"/>
  <c r="AG192" i="2"/>
  <c r="BE252" i="2" s="1"/>
  <c r="X192" i="2"/>
  <c r="AJ191" i="2"/>
  <c r="AE191" i="2"/>
  <c r="AG191" i="2" s="1"/>
  <c r="X191" i="2"/>
  <c r="AE190" i="2"/>
  <c r="AG190" i="2" s="1"/>
  <c r="X190" i="2"/>
  <c r="AF189" i="2"/>
  <c r="AG189" i="2" s="1"/>
  <c r="X189" i="2"/>
  <c r="AJ188" i="2"/>
  <c r="AI188" i="2"/>
  <c r="AG188" i="2"/>
  <c r="X188" i="2"/>
  <c r="AJ187" i="2"/>
  <c r="AE187" i="2"/>
  <c r="AI187" i="2" s="1"/>
  <c r="X187" i="2"/>
  <c r="AJ186" i="2"/>
  <c r="AE186" i="2"/>
  <c r="AI186" i="2" s="1"/>
  <c r="AK186" i="2" s="1"/>
  <c r="X186" i="2"/>
  <c r="AI185" i="2"/>
  <c r="AF185" i="2"/>
  <c r="X185" i="2"/>
  <c r="AJ184" i="2"/>
  <c r="AE184" i="2"/>
  <c r="AG184" i="2" s="1"/>
  <c r="X184" i="2"/>
  <c r="AJ183" i="2"/>
  <c r="AE183" i="2"/>
  <c r="AG183" i="2" s="1"/>
  <c r="X183" i="2"/>
  <c r="AJ182" i="2"/>
  <c r="AE182" i="2"/>
  <c r="AG182" i="2" s="1"/>
  <c r="X182" i="2"/>
  <c r="AJ181" i="2"/>
  <c r="AE181" i="2"/>
  <c r="AG181" i="2" s="1"/>
  <c r="AG325" i="2" s="1"/>
  <c r="X181" i="2"/>
  <c r="AF180" i="2"/>
  <c r="AJ180" i="2" s="1"/>
  <c r="AE180" i="2"/>
  <c r="AI180" i="2" s="1"/>
  <c r="X180" i="2"/>
  <c r="AF179" i="2"/>
  <c r="AJ179" i="2" s="1"/>
  <c r="AE179" i="2"/>
  <c r="AI179" i="2" s="1"/>
  <c r="X179" i="2"/>
  <c r="AF178" i="2"/>
  <c r="AJ178" i="2" s="1"/>
  <c r="AE178" i="2"/>
  <c r="AI178" i="2" s="1"/>
  <c r="X178" i="2"/>
  <c r="AF177" i="2"/>
  <c r="AJ177" i="2" s="1"/>
  <c r="AE177" i="2"/>
  <c r="AI177" i="2" s="1"/>
  <c r="X177" i="2"/>
  <c r="T177" i="2"/>
  <c r="AF176" i="2"/>
  <c r="AJ176" i="2" s="1"/>
  <c r="AE176" i="2"/>
  <c r="AI176" i="2" s="1"/>
  <c r="X176" i="2"/>
  <c r="AF175" i="2"/>
  <c r="AJ175" i="2" s="1"/>
  <c r="AE175" i="2"/>
  <c r="AI175" i="2" s="1"/>
  <c r="X175" i="2"/>
  <c r="AI174" i="2"/>
  <c r="AF174" i="2"/>
  <c r="AJ174" i="2" s="1"/>
  <c r="X174" i="2"/>
  <c r="AJ173" i="2"/>
  <c r="AE173" i="2"/>
  <c r="AI173" i="2" s="1"/>
  <c r="X173" i="2"/>
  <c r="AI172" i="2"/>
  <c r="AF172" i="2"/>
  <c r="AJ172" i="2" s="1"/>
  <c r="X172" i="2"/>
  <c r="AJ171" i="2"/>
  <c r="AE171" i="2"/>
  <c r="AI171" i="2" s="1"/>
  <c r="X171" i="2"/>
  <c r="AF170" i="2"/>
  <c r="AJ170" i="2" s="1"/>
  <c r="AE170" i="2"/>
  <c r="AI170" i="2" s="1"/>
  <c r="X170" i="2"/>
  <c r="AI169" i="2"/>
  <c r="AF169" i="2"/>
  <c r="X169" i="2"/>
  <c r="AJ168" i="2"/>
  <c r="AE168" i="2"/>
  <c r="AG168" i="2" s="1"/>
  <c r="X168" i="2"/>
  <c r="AF167" i="2"/>
  <c r="AJ167" i="2" s="1"/>
  <c r="AE167" i="2"/>
  <c r="X167" i="2"/>
  <c r="AI166" i="2"/>
  <c r="AF166" i="2"/>
  <c r="AJ166" i="2" s="1"/>
  <c r="X166" i="2"/>
  <c r="AI165" i="2"/>
  <c r="AF165" i="2"/>
  <c r="AJ165" i="2" s="1"/>
  <c r="X165" i="2"/>
  <c r="AJ164" i="2"/>
  <c r="AE164" i="2"/>
  <c r="AI164" i="2" s="1"/>
  <c r="X164" i="2"/>
  <c r="AJ163" i="2"/>
  <c r="AE163" i="2"/>
  <c r="AI163" i="2" s="1"/>
  <c r="X163" i="2"/>
  <c r="AF162" i="2"/>
  <c r="AJ162" i="2" s="1"/>
  <c r="AE162" i="2"/>
  <c r="AI162" i="2" s="1"/>
  <c r="X162" i="2"/>
  <c r="AJ161" i="2"/>
  <c r="AE161" i="2"/>
  <c r="AG161" i="2" s="1"/>
  <c r="X161" i="2"/>
  <c r="AF160" i="2"/>
  <c r="AJ160" i="2" s="1"/>
  <c r="AE160" i="2"/>
  <c r="AI160" i="2" s="1"/>
  <c r="X160" i="2"/>
  <c r="AF159" i="2"/>
  <c r="AJ159" i="2" s="1"/>
  <c r="AE159" i="2"/>
  <c r="AI159" i="2" s="1"/>
  <c r="X159" i="2"/>
  <c r="AF158" i="2"/>
  <c r="AJ158" i="2" s="1"/>
  <c r="AE158" i="2"/>
  <c r="AI158" i="2" s="1"/>
  <c r="X158" i="2"/>
  <c r="AJ157" i="2"/>
  <c r="AI157" i="2"/>
  <c r="AG157" i="2"/>
  <c r="BE318" i="2" s="1"/>
  <c r="X157" i="2"/>
  <c r="AJ156" i="2"/>
  <c r="AE156" i="2"/>
  <c r="AG156" i="2" s="1"/>
  <c r="X156" i="2"/>
  <c r="AF155" i="2"/>
  <c r="AJ155" i="2" s="1"/>
  <c r="AE155" i="2"/>
  <c r="AI155" i="2" s="1"/>
  <c r="X155" i="2"/>
  <c r="AJ154" i="2"/>
  <c r="AI154" i="2"/>
  <c r="AG154" i="2"/>
  <c r="X154" i="2"/>
  <c r="AJ153" i="2"/>
  <c r="AE153" i="2"/>
  <c r="AG153" i="2" s="1"/>
  <c r="X153" i="2"/>
  <c r="AF152" i="2"/>
  <c r="AJ152" i="2" s="1"/>
  <c r="AE152" i="2"/>
  <c r="AI152" i="2" s="1"/>
  <c r="X152" i="2"/>
  <c r="AF151" i="2"/>
  <c r="AJ151" i="2" s="1"/>
  <c r="AE151" i="2"/>
  <c r="AI151" i="2" s="1"/>
  <c r="X151" i="2"/>
  <c r="AF150" i="2"/>
  <c r="AJ150" i="2" s="1"/>
  <c r="AE150" i="2"/>
  <c r="AI150" i="2" s="1"/>
  <c r="X150" i="2"/>
  <c r="AF149" i="2"/>
  <c r="AJ149" i="2" s="1"/>
  <c r="AE149" i="2"/>
  <c r="AI149" i="2" s="1"/>
  <c r="X149" i="2"/>
  <c r="T149" i="2"/>
  <c r="AF148" i="2"/>
  <c r="AJ148" i="2" s="1"/>
  <c r="AE148" i="2"/>
  <c r="AI148" i="2" s="1"/>
  <c r="X148" i="2"/>
  <c r="AF147" i="2"/>
  <c r="AJ147" i="2" s="1"/>
  <c r="AE147" i="2"/>
  <c r="AI147" i="2" s="1"/>
  <c r="X147" i="2"/>
  <c r="AF146" i="2"/>
  <c r="AJ146" i="2" s="1"/>
  <c r="AE146" i="2"/>
  <c r="AI146" i="2" s="1"/>
  <c r="X146" i="2"/>
  <c r="AF145" i="2"/>
  <c r="AJ145" i="2" s="1"/>
  <c r="AE145" i="2"/>
  <c r="AI145" i="2" s="1"/>
  <c r="X145" i="2"/>
  <c r="AI144" i="2"/>
  <c r="AF144" i="2"/>
  <c r="AJ144" i="2" s="1"/>
  <c r="X144" i="2"/>
  <c r="AE143" i="2"/>
  <c r="AG143" i="2" s="1"/>
  <c r="X143" i="2"/>
  <c r="AF142" i="2"/>
  <c r="AJ142" i="2" s="1"/>
  <c r="AE142" i="2"/>
  <c r="AI142" i="2" s="1"/>
  <c r="X142" i="2"/>
  <c r="AJ141" i="2"/>
  <c r="AE141" i="2"/>
  <c r="AI141" i="2" s="1"/>
  <c r="X141" i="2"/>
  <c r="AJ140" i="2"/>
  <c r="AI140" i="2"/>
  <c r="AG140" i="2"/>
  <c r="X140" i="2"/>
  <c r="AI139" i="2"/>
  <c r="AF139" i="2"/>
  <c r="X139" i="2"/>
  <c r="AF138" i="2"/>
  <c r="AJ138" i="2" s="1"/>
  <c r="AE138" i="2"/>
  <c r="X138" i="2"/>
  <c r="AI137" i="2"/>
  <c r="AF137" i="2"/>
  <c r="AJ137" i="2" s="1"/>
  <c r="X137" i="2"/>
  <c r="AE136" i="2"/>
  <c r="AG136" i="2" s="1"/>
  <c r="AG284" i="2" s="1"/>
  <c r="X136" i="2"/>
  <c r="AF135" i="2"/>
  <c r="AG135" i="2" s="1"/>
  <c r="X135" i="2"/>
  <c r="AF134" i="2"/>
  <c r="AJ134" i="2" s="1"/>
  <c r="AE134" i="2"/>
  <c r="AI134" i="2" s="1"/>
  <c r="X134" i="2"/>
  <c r="AF133" i="2"/>
  <c r="AJ133" i="2" s="1"/>
  <c r="AE133" i="2"/>
  <c r="X133" i="2"/>
  <c r="AF132" i="2"/>
  <c r="AJ132" i="2" s="1"/>
  <c r="AE132" i="2"/>
  <c r="AI132" i="2" s="1"/>
  <c r="X132" i="2"/>
  <c r="T132" i="2"/>
  <c r="AF131" i="2"/>
  <c r="AJ131" i="2" s="1"/>
  <c r="AE131" i="2"/>
  <c r="AI131" i="2" s="1"/>
  <c r="X131" i="2"/>
  <c r="AF130" i="2"/>
  <c r="AJ130" i="2" s="1"/>
  <c r="AE130" i="2"/>
  <c r="X130" i="2"/>
  <c r="AJ129" i="2"/>
  <c r="AE129" i="2"/>
  <c r="X129" i="2"/>
  <c r="AG128" i="2"/>
  <c r="BE274" i="2" s="1"/>
  <c r="X128" i="2"/>
  <c r="AJ127" i="2"/>
  <c r="AE127" i="2"/>
  <c r="X127" i="2"/>
  <c r="AJ126" i="2"/>
  <c r="AE126" i="2"/>
  <c r="X126" i="2"/>
  <c r="AF125" i="2"/>
  <c r="AJ125" i="2" s="1"/>
  <c r="AE125" i="2"/>
  <c r="AI125" i="2" s="1"/>
  <c r="X125" i="2"/>
  <c r="AF124" i="2"/>
  <c r="AJ124" i="2" s="1"/>
  <c r="AE124" i="2"/>
  <c r="X124" i="2"/>
  <c r="AF123" i="2"/>
  <c r="AJ123" i="2" s="1"/>
  <c r="AE123" i="2"/>
  <c r="AI123" i="2" s="1"/>
  <c r="X123" i="2"/>
  <c r="AJ122" i="2"/>
  <c r="AE122" i="2"/>
  <c r="AG122" i="2" s="1"/>
  <c r="BE319" i="2" s="1"/>
  <c r="X122" i="2"/>
  <c r="AJ121" i="2"/>
  <c r="AI121" i="2"/>
  <c r="AG121" i="2"/>
  <c r="BE302" i="2" s="1"/>
  <c r="X121" i="2"/>
  <c r="AE120" i="2"/>
  <c r="X120" i="2"/>
  <c r="AI119" i="2"/>
  <c r="AF119" i="2"/>
  <c r="AJ119" i="2" s="1"/>
  <c r="X119" i="2"/>
  <c r="AE118" i="2"/>
  <c r="AG118" i="2" s="1"/>
  <c r="X118" i="2"/>
  <c r="AI117" i="2"/>
  <c r="AF117" i="2"/>
  <c r="X117" i="2"/>
  <c r="AF116" i="2"/>
  <c r="AJ116" i="2" s="1"/>
  <c r="AE116" i="2"/>
  <c r="X116" i="2"/>
  <c r="AI115" i="2"/>
  <c r="AF115" i="2"/>
  <c r="AJ115" i="2" s="1"/>
  <c r="X115" i="2"/>
  <c r="AF114" i="2"/>
  <c r="AJ114" i="2" s="1"/>
  <c r="AE114" i="2"/>
  <c r="AI114" i="2" s="1"/>
  <c r="X114" i="2"/>
  <c r="AI113" i="2"/>
  <c r="AF113" i="2"/>
  <c r="X113" i="2"/>
  <c r="AI112" i="2"/>
  <c r="AF112" i="2"/>
  <c r="X112" i="2"/>
  <c r="AJ111" i="2"/>
  <c r="AE111" i="2"/>
  <c r="AG111" i="2" s="1"/>
  <c r="X111" i="2"/>
  <c r="AG110" i="2"/>
  <c r="X110" i="2"/>
  <c r="AF109" i="2"/>
  <c r="AJ109" i="2" s="1"/>
  <c r="AE109" i="2"/>
  <c r="X109" i="2"/>
  <c r="AI108" i="2"/>
  <c r="AF108" i="2"/>
  <c r="X108" i="2"/>
  <c r="AF107" i="2"/>
  <c r="AJ107" i="2" s="1"/>
  <c r="AE107" i="2"/>
  <c r="AI107" i="2" s="1"/>
  <c r="X107" i="2"/>
  <c r="AI106" i="2"/>
  <c r="AF106" i="2"/>
  <c r="X106" i="2"/>
  <c r="AF105" i="2"/>
  <c r="AJ105" i="2" s="1"/>
  <c r="AE105" i="2"/>
  <c r="AI105" i="2" s="1"/>
  <c r="X105" i="2"/>
  <c r="AJ104" i="2"/>
  <c r="AG104" i="2"/>
  <c r="AG262" i="2" s="1"/>
  <c r="X104" i="2"/>
  <c r="AJ103" i="2"/>
  <c r="AE103" i="2"/>
  <c r="AG103" i="2" s="1"/>
  <c r="X103" i="2"/>
  <c r="AF102" i="2"/>
  <c r="AJ102" i="2" s="1"/>
  <c r="AE102" i="2"/>
  <c r="X102" i="2"/>
  <c r="AF101" i="2"/>
  <c r="AJ101" i="2" s="1"/>
  <c r="AE101" i="2"/>
  <c r="AI101" i="2" s="1"/>
  <c r="X101" i="2"/>
  <c r="AJ100" i="2"/>
  <c r="AI100" i="2"/>
  <c r="AG100" i="2"/>
  <c r="X100" i="2"/>
  <c r="AJ99" i="2"/>
  <c r="AI99" i="2"/>
  <c r="AG99" i="2"/>
  <c r="X99" i="2"/>
  <c r="AF98" i="2"/>
  <c r="AJ98" i="2" s="1"/>
  <c r="AE98" i="2"/>
  <c r="X98" i="2"/>
  <c r="AJ97" i="2"/>
  <c r="AI97" i="2"/>
  <c r="AG97" i="2"/>
  <c r="X97" i="2"/>
  <c r="AJ96" i="2"/>
  <c r="AI96" i="2"/>
  <c r="AG96" i="2"/>
  <c r="X96" i="2"/>
  <c r="AF95" i="2"/>
  <c r="AJ95" i="2" s="1"/>
  <c r="AE95" i="2"/>
  <c r="AI95" i="2" s="1"/>
  <c r="X95" i="2"/>
  <c r="AF94" i="2"/>
  <c r="AJ94" i="2" s="1"/>
  <c r="AE94" i="2"/>
  <c r="X94" i="2"/>
  <c r="AF93" i="2"/>
  <c r="AJ93" i="2" s="1"/>
  <c r="AE93" i="2"/>
  <c r="AI93" i="2" s="1"/>
  <c r="X93" i="2"/>
  <c r="AF92" i="2"/>
  <c r="AJ92" i="2" s="1"/>
  <c r="AE92" i="2"/>
  <c r="X92" i="2"/>
  <c r="AI91" i="2"/>
  <c r="AF91" i="2"/>
  <c r="AJ91" i="2" s="1"/>
  <c r="X91" i="2"/>
  <c r="AF89" i="2"/>
  <c r="AJ89" i="2" s="1"/>
  <c r="AE89" i="2"/>
  <c r="AI89" i="2" s="1"/>
  <c r="X89" i="2"/>
  <c r="AF88" i="2"/>
  <c r="AJ88" i="2" s="1"/>
  <c r="AE88" i="2"/>
  <c r="X88" i="2"/>
  <c r="AF87" i="2"/>
  <c r="AJ87" i="2" s="1"/>
  <c r="AE87" i="2"/>
  <c r="AI87" i="2" s="1"/>
  <c r="X87" i="2"/>
  <c r="AG86" i="2"/>
  <c r="AJ85" i="2"/>
  <c r="AI85" i="2"/>
  <c r="AG85" i="2"/>
  <c r="AG310" i="2" s="1"/>
  <c r="X85" i="2"/>
  <c r="AF84" i="2"/>
  <c r="AJ84" i="2" s="1"/>
  <c r="AE84" i="2"/>
  <c r="X84" i="2"/>
  <c r="AI83" i="2"/>
  <c r="AF83" i="2"/>
  <c r="AJ83" i="2" s="1"/>
  <c r="X83" i="2"/>
  <c r="AJ82" i="2"/>
  <c r="AE82" i="2"/>
  <c r="AI82" i="2" s="1"/>
  <c r="X82" i="2"/>
  <c r="AI81" i="2"/>
  <c r="AF81" i="2"/>
  <c r="X81" i="2"/>
  <c r="AJ80" i="2"/>
  <c r="AE80" i="2"/>
  <c r="X80" i="2"/>
  <c r="AI79" i="2"/>
  <c r="AF79" i="2"/>
  <c r="AJ79" i="2" s="1"/>
  <c r="X79" i="2"/>
  <c r="AF78" i="2"/>
  <c r="AJ78" i="2" s="1"/>
  <c r="AE78" i="2"/>
  <c r="AI78" i="2" s="1"/>
  <c r="X78" i="2"/>
  <c r="AF77" i="2"/>
  <c r="AJ77" i="2" s="1"/>
  <c r="AE77" i="2"/>
  <c r="X77" i="2"/>
  <c r="AF76" i="2"/>
  <c r="AJ76" i="2" s="1"/>
  <c r="AE76" i="2"/>
  <c r="AI76" i="2" s="1"/>
  <c r="X76" i="2"/>
  <c r="AF75" i="2"/>
  <c r="AJ75" i="2" s="1"/>
  <c r="AE75" i="2"/>
  <c r="X75" i="2"/>
  <c r="AI74" i="2"/>
  <c r="AF74" i="2"/>
  <c r="AJ74" i="2" s="1"/>
  <c r="X74" i="2"/>
  <c r="AF72" i="2"/>
  <c r="AJ72" i="2" s="1"/>
  <c r="AE72" i="2"/>
  <c r="AI72" i="2" s="1"/>
  <c r="X72" i="2"/>
  <c r="AF71" i="2"/>
  <c r="AJ71" i="2" s="1"/>
  <c r="AE71" i="2"/>
  <c r="X71" i="2"/>
  <c r="AF70" i="2"/>
  <c r="AJ70" i="2" s="1"/>
  <c r="AE70" i="2"/>
  <c r="AI70" i="2" s="1"/>
  <c r="X70" i="2"/>
  <c r="AI69" i="2"/>
  <c r="AF69" i="2"/>
  <c r="AJ69" i="2" s="1"/>
  <c r="X69" i="2"/>
  <c r="AI68" i="2"/>
  <c r="AF68" i="2"/>
  <c r="AJ68" i="2" s="1"/>
  <c r="X68" i="2"/>
  <c r="AJ67" i="2"/>
  <c r="AE67" i="2"/>
  <c r="AG67" i="2" s="1"/>
  <c r="AG248" i="2" s="1"/>
  <c r="X67" i="2"/>
  <c r="AF66" i="2"/>
  <c r="AJ66" i="2" s="1"/>
  <c r="AE66" i="2"/>
  <c r="X66" i="2"/>
  <c r="AF65" i="2"/>
  <c r="AJ65" i="2" s="1"/>
  <c r="AE65" i="2"/>
  <c r="AI65" i="2" s="1"/>
  <c r="X65" i="2"/>
  <c r="AF64" i="2"/>
  <c r="AJ64" i="2" s="1"/>
  <c r="AE64" i="2"/>
  <c r="X64" i="2"/>
  <c r="AF63" i="2"/>
  <c r="AJ63" i="2" s="1"/>
  <c r="AE63" i="2"/>
  <c r="AI63" i="2" s="1"/>
  <c r="X63" i="2"/>
  <c r="AF62" i="2"/>
  <c r="AJ62" i="2" s="1"/>
  <c r="AE62" i="2"/>
  <c r="X62" i="2"/>
  <c r="AF61" i="2"/>
  <c r="AJ61" i="2" s="1"/>
  <c r="AE61" i="2"/>
  <c r="AI61" i="2" s="1"/>
  <c r="X61" i="2"/>
  <c r="AF60" i="2"/>
  <c r="AJ60" i="2" s="1"/>
  <c r="AE60" i="2"/>
  <c r="X60" i="2"/>
  <c r="AF59" i="2"/>
  <c r="AJ59" i="2" s="1"/>
  <c r="AE59" i="2"/>
  <c r="AI59" i="2" s="1"/>
  <c r="AK59" i="2" s="1"/>
  <c r="X59" i="2"/>
  <c r="AJ58" i="2"/>
  <c r="AE58" i="2"/>
  <c r="AG58" i="2" s="1"/>
  <c r="X58" i="2"/>
  <c r="AF57" i="2"/>
  <c r="AJ57" i="2" s="1"/>
  <c r="AE57" i="2"/>
  <c r="X57" i="2"/>
  <c r="AF56" i="2"/>
  <c r="AJ56" i="2" s="1"/>
  <c r="AE56" i="2"/>
  <c r="AI56" i="2" s="1"/>
  <c r="X56" i="2"/>
  <c r="AF55" i="2"/>
  <c r="AJ55" i="2" s="1"/>
  <c r="AE55" i="2"/>
  <c r="X55" i="2"/>
  <c r="AJ54" i="2"/>
  <c r="AE54" i="2"/>
  <c r="AI54" i="2" s="1"/>
  <c r="X54" i="2"/>
  <c r="AJ53" i="2"/>
  <c r="AI53" i="2"/>
  <c r="AG53" i="2"/>
  <c r="X53" i="2"/>
  <c r="AE52" i="2"/>
  <c r="AG52" i="2" s="1"/>
  <c r="AG258" i="2" s="1"/>
  <c r="X52" i="2"/>
  <c r="AF51" i="2"/>
  <c r="AJ51" i="2" s="1"/>
  <c r="AE51" i="2"/>
  <c r="AI51" i="2" s="1"/>
  <c r="X51" i="2"/>
  <c r="AF50" i="2"/>
  <c r="AJ50" i="2" s="1"/>
  <c r="AE50" i="2"/>
  <c r="X50" i="2"/>
  <c r="T50" i="2"/>
  <c r="AF49" i="2"/>
  <c r="AJ49" i="2" s="1"/>
  <c r="AE49" i="2"/>
  <c r="X49" i="2"/>
  <c r="AF48" i="2"/>
  <c r="AJ48" i="2" s="1"/>
  <c r="AE48" i="2"/>
  <c r="AI48" i="2" s="1"/>
  <c r="X48" i="2"/>
  <c r="AG47" i="2"/>
  <c r="X47" i="2"/>
  <c r="AJ46" i="2"/>
  <c r="AG46" i="2"/>
  <c r="X46" i="2"/>
  <c r="AJ45" i="2"/>
  <c r="AE45" i="2"/>
  <c r="AI45" i="2" s="1"/>
  <c r="X45" i="2"/>
  <c r="AF44" i="2"/>
  <c r="AJ44" i="2" s="1"/>
  <c r="AE44" i="2"/>
  <c r="AI44" i="2" s="1"/>
  <c r="X44" i="2"/>
  <c r="AF43" i="2"/>
  <c r="AJ43" i="2" s="1"/>
  <c r="AE43" i="2"/>
  <c r="X43" i="2"/>
  <c r="AF42" i="2"/>
  <c r="AJ42" i="2" s="1"/>
  <c r="AE42" i="2"/>
  <c r="AI42" i="2" s="1"/>
  <c r="X42" i="2"/>
  <c r="AF41" i="2"/>
  <c r="AJ41" i="2" s="1"/>
  <c r="AE41" i="2"/>
  <c r="X41" i="2"/>
  <c r="AF40" i="2"/>
  <c r="AJ40" i="2" s="1"/>
  <c r="AE40" i="2"/>
  <c r="AI40" i="2" s="1"/>
  <c r="X40" i="2"/>
  <c r="AF39" i="2"/>
  <c r="AJ39" i="2" s="1"/>
  <c r="AE39" i="2"/>
  <c r="X39" i="2"/>
  <c r="AF38" i="2"/>
  <c r="AJ38" i="2" s="1"/>
  <c r="AE38" i="2"/>
  <c r="AI38" i="2" s="1"/>
  <c r="X38" i="2"/>
  <c r="AF37" i="2"/>
  <c r="AJ37" i="2" s="1"/>
  <c r="AE37" i="2"/>
  <c r="X37" i="2"/>
  <c r="T37" i="2"/>
  <c r="AI36" i="2"/>
  <c r="AF36" i="2"/>
  <c r="AJ36" i="2" s="1"/>
  <c r="X36" i="2"/>
  <c r="AJ35" i="2"/>
  <c r="AE35" i="2"/>
  <c r="AG35" i="2" s="1"/>
  <c r="AG292" i="2" s="1"/>
  <c r="X35" i="2"/>
  <c r="AF34" i="2"/>
  <c r="AJ34" i="2" s="1"/>
  <c r="AE34" i="2"/>
  <c r="X34" i="2"/>
  <c r="AF33" i="2"/>
  <c r="AJ33" i="2" s="1"/>
  <c r="AE33" i="2"/>
  <c r="AI33" i="2" s="1"/>
  <c r="X33" i="2"/>
  <c r="AI32" i="2"/>
  <c r="AF32" i="2"/>
  <c r="AJ32" i="2" s="1"/>
  <c r="X32" i="2"/>
  <c r="AJ31" i="2"/>
  <c r="AE31" i="2"/>
  <c r="AG31" i="2" s="1"/>
  <c r="AG306" i="2" s="1"/>
  <c r="X31" i="2"/>
  <c r="AF30" i="2"/>
  <c r="AJ30" i="2" s="1"/>
  <c r="AE30" i="2"/>
  <c r="X30" i="2"/>
  <c r="AI29" i="2"/>
  <c r="AF29" i="2"/>
  <c r="AJ29" i="2" s="1"/>
  <c r="X29" i="2"/>
  <c r="T29" i="2"/>
  <c r="AJ28" i="2"/>
  <c r="AE28" i="2"/>
  <c r="AG28" i="2" s="1"/>
  <c r="AG280" i="2" s="1"/>
  <c r="X28" i="2"/>
  <c r="AF27" i="2"/>
  <c r="AJ27" i="2" s="1"/>
  <c r="AE27" i="2"/>
  <c r="X27" i="2"/>
  <c r="AF26" i="2"/>
  <c r="AJ26" i="2" s="1"/>
  <c r="AE26" i="2"/>
  <c r="AI26" i="2" s="1"/>
  <c r="X26" i="2"/>
  <c r="AJ25" i="2"/>
  <c r="AI25" i="2"/>
  <c r="AG25" i="2"/>
  <c r="AG291" i="2" s="1"/>
  <c r="AJ24" i="2"/>
  <c r="AI24" i="2"/>
  <c r="AG24" i="2"/>
  <c r="X24" i="2"/>
  <c r="AJ23" i="2"/>
  <c r="AI23" i="2"/>
  <c r="AG23" i="2"/>
  <c r="AJ22" i="2"/>
  <c r="AI22" i="2"/>
  <c r="AG22" i="2"/>
  <c r="X22" i="2"/>
  <c r="AJ21" i="2"/>
  <c r="AI21" i="2"/>
  <c r="AG21" i="2"/>
  <c r="X21" i="2"/>
  <c r="AJ20" i="2"/>
  <c r="AI20" i="2"/>
  <c r="AG20" i="2"/>
  <c r="X20" i="2"/>
  <c r="AJ19" i="2"/>
  <c r="AI19" i="2"/>
  <c r="AG19" i="2"/>
  <c r="BE317" i="2" s="1"/>
  <c r="X19" i="2"/>
  <c r="AJ18" i="2"/>
  <c r="AE18" i="2"/>
  <c r="AI18" i="2" s="1"/>
  <c r="X18" i="2"/>
  <c r="AJ17" i="2"/>
  <c r="AI17" i="2"/>
  <c r="AG17" i="2"/>
  <c r="X17" i="2"/>
  <c r="AJ16" i="2"/>
  <c r="AE16" i="2"/>
  <c r="AG16" i="2" s="1"/>
  <c r="X16" i="2"/>
  <c r="AF15" i="2"/>
  <c r="AJ15" i="2" s="1"/>
  <c r="AE15" i="2"/>
  <c r="X15" i="2"/>
  <c r="AI14" i="2"/>
  <c r="AF14" i="2"/>
  <c r="AJ14" i="2" s="1"/>
  <c r="X14" i="2"/>
  <c r="AJ13" i="2"/>
  <c r="AE13" i="2"/>
  <c r="AI13" i="2" s="1"/>
  <c r="X13" i="2"/>
  <c r="AF12" i="2"/>
  <c r="AJ12" i="2" s="1"/>
  <c r="AE12" i="2"/>
  <c r="AI12" i="2" s="1"/>
  <c r="X12" i="2"/>
  <c r="AI11" i="2"/>
  <c r="AF11" i="2"/>
  <c r="X11" i="2"/>
  <c r="AJ10" i="2"/>
  <c r="AE10" i="2"/>
  <c r="AG10" i="2" s="1"/>
  <c r="X10" i="2"/>
  <c r="AF9" i="2"/>
  <c r="AJ9" i="2" s="1"/>
  <c r="AE9" i="2"/>
  <c r="X9" i="2"/>
  <c r="AI8" i="2"/>
  <c r="AF8" i="2"/>
  <c r="AJ8" i="2" s="1"/>
  <c r="X8" i="2"/>
  <c r="AJ7" i="2"/>
  <c r="AE7" i="2"/>
  <c r="AI7" i="2" s="1"/>
  <c r="X7" i="2"/>
  <c r="AF6" i="2"/>
  <c r="AJ6" i="2" s="1"/>
  <c r="AE6" i="2"/>
  <c r="AI6" i="2" s="1"/>
  <c r="X6" i="2"/>
  <c r="AF5" i="2"/>
  <c r="AJ5" i="2" s="1"/>
  <c r="AE5" i="2"/>
  <c r="AI5" i="2" s="1"/>
  <c r="X5" i="2"/>
  <c r="AF4" i="2"/>
  <c r="AJ4" i="2" s="1"/>
  <c r="AE4" i="2"/>
  <c r="AI4" i="2" s="1"/>
  <c r="X4" i="2"/>
  <c r="AK7" i="2" l="1"/>
  <c r="AK13" i="2"/>
  <c r="AK78" i="2"/>
  <c r="AG115" i="2"/>
  <c r="AG116" i="2"/>
  <c r="AK121" i="2"/>
  <c r="AG124" i="2"/>
  <c r="AK187" i="2"/>
  <c r="AI191" i="2"/>
  <c r="AK191" i="2" s="1"/>
  <c r="AK200" i="2"/>
  <c r="AK216" i="2"/>
  <c r="AG221" i="2"/>
  <c r="AG223" i="2"/>
  <c r="AG225" i="2"/>
  <c r="AG227" i="2"/>
  <c r="AG50" i="2"/>
  <c r="AG298" i="2" s="1"/>
  <c r="BC298" i="2" s="1"/>
  <c r="BD298" i="2" s="1"/>
  <c r="AK54" i="2"/>
  <c r="AK38" i="2"/>
  <c r="AG39" i="2"/>
  <c r="AK61" i="2"/>
  <c r="AG62" i="2"/>
  <c r="AK163" i="2"/>
  <c r="AI168" i="2"/>
  <c r="AK168" i="2" s="1"/>
  <c r="AK170" i="2"/>
  <c r="AK171" i="2"/>
  <c r="AK173" i="2"/>
  <c r="AG13" i="2"/>
  <c r="AG14" i="2"/>
  <c r="AG15" i="2"/>
  <c r="AK18" i="2"/>
  <c r="AK42" i="2"/>
  <c r="AG43" i="2"/>
  <c r="AK53" i="2"/>
  <c r="AG54" i="2"/>
  <c r="AG257" i="2" s="1"/>
  <c r="BC257" i="2" s="1"/>
  <c r="BD257" i="2" s="1"/>
  <c r="AK65" i="2"/>
  <c r="AG66" i="2"/>
  <c r="AG74" i="2"/>
  <c r="AG75" i="2"/>
  <c r="AK89" i="2"/>
  <c r="AK96" i="2"/>
  <c r="AK97" i="2"/>
  <c r="AK107" i="2"/>
  <c r="AG130" i="2"/>
  <c r="AG268" i="2" s="1"/>
  <c r="BC268" i="2" s="1"/>
  <c r="BD268" i="2" s="1"/>
  <c r="AK151" i="2"/>
  <c r="AK164" i="2"/>
  <c r="AK176" i="2"/>
  <c r="AK199" i="2"/>
  <c r="AK208" i="2"/>
  <c r="AK209" i="2"/>
  <c r="AG7" i="2"/>
  <c r="AG256" i="2" s="1"/>
  <c r="BC256" i="2" s="1"/>
  <c r="BD256" i="2" s="1"/>
  <c r="AG8" i="2"/>
  <c r="AG9" i="2"/>
  <c r="AK23" i="2"/>
  <c r="AK24" i="2"/>
  <c r="AK26" i="2"/>
  <c r="AG27" i="2"/>
  <c r="AG37" i="2"/>
  <c r="AK40" i="2"/>
  <c r="AG41" i="2"/>
  <c r="AK44" i="2"/>
  <c r="AK45" i="2"/>
  <c r="AK51" i="2"/>
  <c r="AG60" i="2"/>
  <c r="AK63" i="2"/>
  <c r="AG64" i="2"/>
  <c r="AK68" i="2"/>
  <c r="AK76" i="2"/>
  <c r="AG77" i="2"/>
  <c r="AI80" i="2"/>
  <c r="AK80" i="2" s="1"/>
  <c r="AG80" i="2"/>
  <c r="AG267" i="2" s="1"/>
  <c r="BC267" i="2" s="1"/>
  <c r="BD267" i="2" s="1"/>
  <c r="AJ81" i="2"/>
  <c r="AK81" i="2" s="1"/>
  <c r="AG81" i="2"/>
  <c r="BC325" i="2"/>
  <c r="BD325" i="2" s="1"/>
  <c r="BC319" i="2"/>
  <c r="BD319" i="2" s="1"/>
  <c r="BC291" i="2"/>
  <c r="BD291" i="2" s="1"/>
  <c r="AK82" i="2"/>
  <c r="AK85" i="2"/>
  <c r="AK87" i="2"/>
  <c r="AG88" i="2"/>
  <c r="AG307" i="2"/>
  <c r="BC307" i="2" s="1"/>
  <c r="BD307" i="2" s="1"/>
  <c r="AG286" i="2"/>
  <c r="BC286" i="2" s="1"/>
  <c r="BD286" i="2" s="1"/>
  <c r="AK99" i="2"/>
  <c r="AK100" i="2"/>
  <c r="AK105" i="2"/>
  <c r="AI111" i="2"/>
  <c r="AK111" i="2" s="1"/>
  <c r="AG119" i="2"/>
  <c r="BE249" i="2" s="1"/>
  <c r="AK141" i="2"/>
  <c r="AK149" i="2"/>
  <c r="AK154" i="2"/>
  <c r="AK159" i="2"/>
  <c r="AG163" i="2"/>
  <c r="AG272" i="2" s="1"/>
  <c r="BC272" i="2" s="1"/>
  <c r="BD272" i="2" s="1"/>
  <c r="AG164" i="2"/>
  <c r="AG300" i="2" s="1"/>
  <c r="BC300" i="2" s="1"/>
  <c r="BD300" i="2" s="1"/>
  <c r="AG165" i="2"/>
  <c r="AG173" i="2"/>
  <c r="AG308" i="2" s="1"/>
  <c r="BC308" i="2" s="1"/>
  <c r="BD308" i="2" s="1"/>
  <c r="AG174" i="2"/>
  <c r="AI184" i="2"/>
  <c r="AK184" i="2" s="1"/>
  <c r="AI195" i="2"/>
  <c r="AK195" i="2" s="1"/>
  <c r="AG199" i="2"/>
  <c r="AG277" i="2" s="1"/>
  <c r="BC277" i="2" s="1"/>
  <c r="BD277" i="2" s="1"/>
  <c r="AG200" i="2"/>
  <c r="AG290" i="2" s="1"/>
  <c r="BC290" i="2" s="1"/>
  <c r="BD290" i="2" s="1"/>
  <c r="AK201" i="2"/>
  <c r="AI202" i="2"/>
  <c r="AK202" i="2" s="1"/>
  <c r="AK212" i="2"/>
  <c r="AK213" i="2"/>
  <c r="AK217" i="2"/>
  <c r="BC310" i="2"/>
  <c r="BD310" i="2" s="1"/>
  <c r="BC306" i="2"/>
  <c r="BD306" i="2" s="1"/>
  <c r="BC292" i="2"/>
  <c r="BD292" i="2" s="1"/>
  <c r="BC284" i="2"/>
  <c r="BD284" i="2" s="1"/>
  <c r="BC280" i="2"/>
  <c r="BD280" i="2" s="1"/>
  <c r="BC264" i="2"/>
  <c r="BD264" i="2" s="1"/>
  <c r="BC262" i="2"/>
  <c r="BD262" i="2" s="1"/>
  <c r="BC258" i="2"/>
  <c r="BD258" i="2" s="1"/>
  <c r="BC248" i="2"/>
  <c r="BD248" i="2" s="1"/>
  <c r="BA327" i="2"/>
  <c r="O84" i="1" s="1"/>
  <c r="F80" i="1" s="1"/>
  <c r="BB327" i="2"/>
  <c r="AK5" i="2"/>
  <c r="AI15" i="2"/>
  <c r="AK15" i="2" s="1"/>
  <c r="AK29" i="2"/>
  <c r="AI41" i="2"/>
  <c r="AK41" i="2" s="1"/>
  <c r="AK4" i="2"/>
  <c r="AK6" i="2"/>
  <c r="AI10" i="2"/>
  <c r="AK10" i="2" s="1"/>
  <c r="AK12" i="2"/>
  <c r="AI16" i="2"/>
  <c r="AK16" i="2" s="1"/>
  <c r="AG18" i="2"/>
  <c r="AG323" i="2" s="1"/>
  <c r="BC323" i="2" s="1"/>
  <c r="BD323" i="2" s="1"/>
  <c r="AK19" i="2"/>
  <c r="AK20" i="2"/>
  <c r="AK21" i="2"/>
  <c r="AK25" i="2"/>
  <c r="AG29" i="2"/>
  <c r="AG30" i="2"/>
  <c r="AI30" i="2"/>
  <c r="AK30" i="2" s="1"/>
  <c r="AK33" i="2"/>
  <c r="AG34" i="2"/>
  <c r="AI34" i="2"/>
  <c r="AK34" i="2" s="1"/>
  <c r="AG45" i="2"/>
  <c r="AK48" i="2"/>
  <c r="AG49" i="2"/>
  <c r="AI49" i="2"/>
  <c r="AK49" i="2" s="1"/>
  <c r="AG55" i="2"/>
  <c r="AI55" i="2"/>
  <c r="AK55" i="2" s="1"/>
  <c r="AK56" i="2"/>
  <c r="AG57" i="2"/>
  <c r="AI57" i="2"/>
  <c r="AK57" i="2" s="1"/>
  <c r="AK70" i="2"/>
  <c r="AG71" i="2"/>
  <c r="AG283" i="2" s="1"/>
  <c r="BC283" i="2" s="1"/>
  <c r="BD283" i="2" s="1"/>
  <c r="AI71" i="2"/>
  <c r="AK71" i="2" s="1"/>
  <c r="AK72" i="2"/>
  <c r="AK74" i="2"/>
  <c r="AG79" i="2"/>
  <c r="AG82" i="2"/>
  <c r="AG279" i="2" s="1"/>
  <c r="BC279" i="2" s="1"/>
  <c r="BD279" i="2" s="1"/>
  <c r="AG83" i="2"/>
  <c r="AG84" i="2"/>
  <c r="AG278" i="2" s="1"/>
  <c r="BC278" i="2" s="1"/>
  <c r="BD278" i="2" s="1"/>
  <c r="AI84" i="2"/>
  <c r="AK84" i="2" s="1"/>
  <c r="AG91" i="2"/>
  <c r="AJ108" i="2"/>
  <c r="AK108" i="2" s="1"/>
  <c r="AG108" i="2"/>
  <c r="AI116" i="2"/>
  <c r="AK116" i="2" s="1"/>
  <c r="AI120" i="2"/>
  <c r="AG120" i="2"/>
  <c r="AI127" i="2"/>
  <c r="AK127" i="2" s="1"/>
  <c r="AG127" i="2"/>
  <c r="AI9" i="2"/>
  <c r="AK9" i="2" s="1"/>
  <c r="AI27" i="2"/>
  <c r="AK27" i="2" s="1"/>
  <c r="AI37" i="2"/>
  <c r="AK37" i="2" s="1"/>
  <c r="AI39" i="2"/>
  <c r="AK39" i="2" s="1"/>
  <c r="AI43" i="2"/>
  <c r="AK43" i="2" s="1"/>
  <c r="AI50" i="2"/>
  <c r="AK50" i="2" s="1"/>
  <c r="AI60" i="2"/>
  <c r="AK60" i="2" s="1"/>
  <c r="AI62" i="2"/>
  <c r="AK62" i="2" s="1"/>
  <c r="AI64" i="2"/>
  <c r="AK64" i="2" s="1"/>
  <c r="AI66" i="2"/>
  <c r="AK66" i="2" s="1"/>
  <c r="AI75" i="2"/>
  <c r="AK75" i="2" s="1"/>
  <c r="AI77" i="2"/>
  <c r="AK77" i="2" s="1"/>
  <c r="AK79" i="2"/>
  <c r="AK83" i="2"/>
  <c r="AI88" i="2"/>
  <c r="AK88" i="2" s="1"/>
  <c r="AK91" i="2"/>
  <c r="AI124" i="2"/>
  <c r="AK124" i="2" s="1"/>
  <c r="AI126" i="2"/>
  <c r="AK126" i="2" s="1"/>
  <c r="AG126" i="2"/>
  <c r="AI129" i="2"/>
  <c r="AK129" i="2" s="1"/>
  <c r="AG129" i="2"/>
  <c r="AG92" i="2"/>
  <c r="AI92" i="2"/>
  <c r="AK92" i="2" s="1"/>
  <c r="AK93" i="2"/>
  <c r="AG94" i="2"/>
  <c r="AI94" i="2"/>
  <c r="AK94" i="2" s="1"/>
  <c r="AK95" i="2"/>
  <c r="AG98" i="2"/>
  <c r="AI98" i="2"/>
  <c r="AK98" i="2" s="1"/>
  <c r="AK101" i="2"/>
  <c r="AG102" i="2"/>
  <c r="AG288" i="2" s="1"/>
  <c r="BC288" i="2" s="1"/>
  <c r="BD288" i="2" s="1"/>
  <c r="AI102" i="2"/>
  <c r="AK102" i="2" s="1"/>
  <c r="AG109" i="2"/>
  <c r="AI109" i="2"/>
  <c r="AK109" i="2" s="1"/>
  <c r="AK114" i="2"/>
  <c r="AG133" i="2"/>
  <c r="AI133" i="2"/>
  <c r="AK133" i="2" s="1"/>
  <c r="AG137" i="2"/>
  <c r="AG138" i="2"/>
  <c r="AI138" i="2"/>
  <c r="AK138" i="2" s="1"/>
  <c r="AK140" i="2"/>
  <c r="AG141" i="2"/>
  <c r="AK142" i="2"/>
  <c r="AG144" i="2"/>
  <c r="AK146" i="2"/>
  <c r="AK148" i="2"/>
  <c r="AK150" i="2"/>
  <c r="AK152" i="2"/>
  <c r="AK157" i="2"/>
  <c r="AK158" i="2"/>
  <c r="AK160" i="2"/>
  <c r="AK165" i="2"/>
  <c r="AG166" i="2"/>
  <c r="AG167" i="2"/>
  <c r="AI167" i="2"/>
  <c r="AK167" i="2" s="1"/>
  <c r="AG171" i="2"/>
  <c r="AG172" i="2"/>
  <c r="AK174" i="2"/>
  <c r="AK175" i="2"/>
  <c r="AK177" i="2"/>
  <c r="AK179" i="2"/>
  <c r="AI182" i="2"/>
  <c r="AK182" i="2" s="1"/>
  <c r="AG186" i="2"/>
  <c r="AG253" i="2" s="1"/>
  <c r="BC253" i="2" s="1"/>
  <c r="BD253" i="2" s="1"/>
  <c r="AG187" i="2"/>
  <c r="AG305" i="2" s="1"/>
  <c r="BC305" i="2" s="1"/>
  <c r="BD305" i="2" s="1"/>
  <c r="AK188" i="2"/>
  <c r="AK196" i="2"/>
  <c r="AK205" i="2"/>
  <c r="AI206" i="2"/>
  <c r="AK206" i="2" s="1"/>
  <c r="AI211" i="2"/>
  <c r="AK211" i="2" s="1"/>
  <c r="AG213" i="2"/>
  <c r="AK214" i="2"/>
  <c r="AG216" i="2"/>
  <c r="AG217" i="2"/>
  <c r="AI130" i="2"/>
  <c r="AK130" i="2" s="1"/>
  <c r="AK144" i="2"/>
  <c r="AK145" i="2"/>
  <c r="AK147" i="2"/>
  <c r="AK155" i="2"/>
  <c r="AK178" i="2"/>
  <c r="AK180" i="2"/>
  <c r="AK197" i="2"/>
  <c r="AG4" i="2"/>
  <c r="AG275" i="2" s="1"/>
  <c r="BC275" i="2" s="1"/>
  <c r="BD275" i="2" s="1"/>
  <c r="AG6" i="2"/>
  <c r="AG304" i="2" s="1"/>
  <c r="BC304" i="2" s="1"/>
  <c r="BD304" i="2" s="1"/>
  <c r="AJ11" i="2"/>
  <c r="AK11" i="2" s="1"/>
  <c r="AG11" i="2"/>
  <c r="AG12" i="2"/>
  <c r="AG5" i="2"/>
  <c r="AK8" i="2"/>
  <c r="AK14" i="2"/>
  <c r="AK17" i="2"/>
  <c r="AK22" i="2"/>
  <c r="AK32" i="2"/>
  <c r="AK36" i="2"/>
  <c r="AK69" i="2"/>
  <c r="AG26" i="2"/>
  <c r="AI28" i="2"/>
  <c r="AK28" i="2" s="1"/>
  <c r="AI31" i="2"/>
  <c r="AK31" i="2" s="1"/>
  <c r="AG33" i="2"/>
  <c r="AI35" i="2"/>
  <c r="AK35" i="2" s="1"/>
  <c r="AG38" i="2"/>
  <c r="AG40" i="2"/>
  <c r="AG42" i="2"/>
  <c r="AG322" i="2" s="1"/>
  <c r="BC322" i="2" s="1"/>
  <c r="BD322" i="2" s="1"/>
  <c r="AG44" i="2"/>
  <c r="AG48" i="2"/>
  <c r="AG51" i="2"/>
  <c r="AG56" i="2"/>
  <c r="AI58" i="2"/>
  <c r="AK58" i="2" s="1"/>
  <c r="AG59" i="2"/>
  <c r="AG61" i="2"/>
  <c r="AG63" i="2"/>
  <c r="AG65" i="2"/>
  <c r="AI67" i="2"/>
  <c r="AK67" i="2" s="1"/>
  <c r="AG70" i="2"/>
  <c r="AG296" i="2" s="1"/>
  <c r="BC296" i="2" s="1"/>
  <c r="BD296" i="2" s="1"/>
  <c r="AG72" i="2"/>
  <c r="AG76" i="2"/>
  <c r="AG78" i="2"/>
  <c r="AG87" i="2"/>
  <c r="AG303" i="2" s="1"/>
  <c r="BC303" i="2" s="1"/>
  <c r="BD303" i="2" s="1"/>
  <c r="AG89" i="2"/>
  <c r="AG93" i="2"/>
  <c r="AG95" i="2"/>
  <c r="AG101" i="2"/>
  <c r="AJ106" i="2"/>
  <c r="AK106" i="2" s="1"/>
  <c r="AG106" i="2"/>
  <c r="AG107" i="2"/>
  <c r="AJ112" i="2"/>
  <c r="AK112" i="2" s="1"/>
  <c r="AG112" i="2"/>
  <c r="AJ113" i="2"/>
  <c r="AK113" i="2" s="1"/>
  <c r="AG113" i="2"/>
  <c r="AG114" i="2"/>
  <c r="AG146" i="2"/>
  <c r="AG148" i="2"/>
  <c r="AG149" i="2"/>
  <c r="AG151" i="2"/>
  <c r="AG159" i="2"/>
  <c r="AJ169" i="2"/>
  <c r="AK169" i="2" s="1"/>
  <c r="AG169" i="2"/>
  <c r="AG170" i="2"/>
  <c r="AG176" i="2"/>
  <c r="AG177" i="2"/>
  <c r="AG250" i="2" s="1"/>
  <c r="BC250" i="2" s="1"/>
  <c r="BD250" i="2" s="1"/>
  <c r="AG179" i="2"/>
  <c r="AG299" i="2" s="1"/>
  <c r="BC299" i="2" s="1"/>
  <c r="BD299" i="2" s="1"/>
  <c r="AJ185" i="2"/>
  <c r="AK185" i="2" s="1"/>
  <c r="AG185" i="2"/>
  <c r="AG203" i="2"/>
  <c r="AI203" i="2"/>
  <c r="AK203" i="2" s="1"/>
  <c r="AG207" i="2"/>
  <c r="AI207" i="2"/>
  <c r="AK207" i="2" s="1"/>
  <c r="AG210" i="2"/>
  <c r="AI210" i="2"/>
  <c r="AK210" i="2" s="1"/>
  <c r="AG212" i="2"/>
  <c r="AG32" i="2"/>
  <c r="AG36" i="2"/>
  <c r="AG68" i="2"/>
  <c r="AG69" i="2"/>
  <c r="AG105" i="2"/>
  <c r="AK115" i="2"/>
  <c r="AJ117" i="2"/>
  <c r="AK117" i="2" s="1"/>
  <c r="AG117" i="2"/>
  <c r="AG247" i="2" s="1"/>
  <c r="AK119" i="2"/>
  <c r="AI122" i="2"/>
  <c r="AK122" i="2" s="1"/>
  <c r="AK123" i="2"/>
  <c r="AG123" i="2"/>
  <c r="AK125" i="2"/>
  <c r="AG125" i="2"/>
  <c r="AK131" i="2"/>
  <c r="AG131" i="2"/>
  <c r="AK132" i="2"/>
  <c r="AG132" i="2"/>
  <c r="AK134" i="2"/>
  <c r="AG134" i="2"/>
  <c r="AK137" i="2"/>
  <c r="AJ139" i="2"/>
  <c r="AK139" i="2" s="1"/>
  <c r="AG139" i="2"/>
  <c r="AG142" i="2"/>
  <c r="AG316" i="2" s="1"/>
  <c r="BC316" i="2" s="1"/>
  <c r="BD316" i="2" s="1"/>
  <c r="AG145" i="2"/>
  <c r="AG147" i="2"/>
  <c r="AG150" i="2"/>
  <c r="AG152" i="2"/>
  <c r="AI153" i="2"/>
  <c r="AK153" i="2" s="1"/>
  <c r="AG155" i="2"/>
  <c r="AI156" i="2"/>
  <c r="AK156" i="2" s="1"/>
  <c r="AG158" i="2"/>
  <c r="AG160" i="2"/>
  <c r="AI161" i="2"/>
  <c r="AK161" i="2" s="1"/>
  <c r="AK162" i="2"/>
  <c r="AG162" i="2"/>
  <c r="AK166" i="2"/>
  <c r="AK172" i="2"/>
  <c r="AG175" i="2"/>
  <c r="AG178" i="2"/>
  <c r="AG287" i="2" s="1"/>
  <c r="BC287" i="2" s="1"/>
  <c r="BD287" i="2" s="1"/>
  <c r="AG180" i="2"/>
  <c r="AI181" i="2"/>
  <c r="AK181" i="2" s="1"/>
  <c r="AI183" i="2"/>
  <c r="AK183" i="2" s="1"/>
  <c r="AG196" i="2"/>
  <c r="AK192" i="2"/>
  <c r="AK193" i="2"/>
  <c r="AG193" i="2"/>
  <c r="AG197" i="2"/>
  <c r="AK198" i="2"/>
  <c r="AK204" i="2"/>
  <c r="AG204" i="2"/>
  <c r="AK215" i="2"/>
  <c r="AG222" i="2"/>
  <c r="AG224" i="2"/>
  <c r="AG226" i="2"/>
  <c r="AG302" i="2" l="1"/>
  <c r="AG252" i="2"/>
  <c r="BC252" i="2" s="1"/>
  <c r="BD252" i="2" s="1"/>
  <c r="BE326" i="2"/>
  <c r="BE320" i="2"/>
  <c r="AG318" i="2"/>
  <c r="AG273" i="2"/>
  <c r="BC273" i="2" s="1"/>
  <c r="BD273" i="2" s="1"/>
  <c r="AG317" i="2"/>
  <c r="BE301" i="2"/>
  <c r="BC294" i="2"/>
  <c r="BD294" i="2" s="1"/>
  <c r="BE294" i="2"/>
  <c r="AG282" i="2"/>
  <c r="BC282" i="2" s="1"/>
  <c r="BD282" i="2" s="1"/>
  <c r="BE289" i="2"/>
  <c r="BE327" i="2" s="1"/>
  <c r="AG274" i="2"/>
  <c r="BC274" i="2" s="1"/>
  <c r="BD274" i="2" s="1"/>
  <c r="AG255" i="2"/>
  <c r="BC255" i="2" s="1"/>
  <c r="BD255" i="2" s="1"/>
  <c r="AG315" i="2"/>
  <c r="BC315" i="2" s="1"/>
  <c r="BD315" i="2" s="1"/>
  <c r="AG265" i="2"/>
  <c r="BC265" i="2" s="1"/>
  <c r="BD265" i="2" s="1"/>
  <c r="AG269" i="2"/>
  <c r="BC269" i="2" s="1"/>
  <c r="BD269" i="2" s="1"/>
  <c r="AG321" i="2"/>
  <c r="BC321" i="2" s="1"/>
  <c r="BD321" i="2" s="1"/>
  <c r="AG324" i="2"/>
  <c r="BC324" i="2" s="1"/>
  <c r="BD324" i="2" s="1"/>
  <c r="AG259" i="2"/>
  <c r="BC259" i="2" s="1"/>
  <c r="BD259" i="2" s="1"/>
  <c r="AG263" i="2"/>
  <c r="BC263" i="2" s="1"/>
  <c r="BD263" i="2" s="1"/>
  <c r="AG313" i="2"/>
  <c r="BC313" i="2" s="1"/>
  <c r="BD313" i="2" s="1"/>
  <c r="AG312" i="2"/>
  <c r="BC312" i="2" s="1"/>
  <c r="BD312" i="2" s="1"/>
  <c r="AG260" i="2"/>
  <c r="BC260" i="2" s="1"/>
  <c r="BD260" i="2" s="1"/>
  <c r="BC302" i="2"/>
  <c r="BD302" i="2" s="1"/>
  <c r="AG249" i="2"/>
  <c r="BC326" i="2"/>
  <c r="BD326" i="2" s="1"/>
  <c r="AG295" i="2"/>
  <c r="BC295" i="2" s="1"/>
  <c r="BD295" i="2" s="1"/>
  <c r="AG285" i="2"/>
  <c r="BC285" i="2" s="1"/>
  <c r="BD285" i="2" s="1"/>
  <c r="AG271" i="2"/>
  <c r="BC271" i="2" s="1"/>
  <c r="BD271" i="2" s="1"/>
  <c r="AG266" i="2"/>
  <c r="BC266" i="2" s="1"/>
  <c r="BD266" i="2" s="1"/>
  <c r="AG314" i="2"/>
  <c r="BC314" i="2" s="1"/>
  <c r="BD314" i="2" s="1"/>
  <c r="BC289" i="2"/>
  <c r="BD289" i="2" s="1"/>
  <c r="BC247" i="2"/>
  <c r="BD247" i="2" s="1"/>
  <c r="AG270" i="2"/>
  <c r="BC270" i="2" s="1"/>
  <c r="BD270" i="2" s="1"/>
  <c r="BC249" i="2"/>
  <c r="BD249" i="2" s="1"/>
  <c r="AG254" i="2"/>
  <c r="BC254" i="2" s="1"/>
  <c r="BD254" i="2" s="1"/>
  <c r="AG251" i="2"/>
  <c r="BC251" i="2" s="1"/>
  <c r="BD251" i="2" s="1"/>
  <c r="AG276" i="2"/>
  <c r="BC276" i="2" s="1"/>
  <c r="BD276" i="2" s="1"/>
  <c r="AG281" i="2"/>
  <c r="BC281" i="2" s="1"/>
  <c r="BD281" i="2" s="1"/>
  <c r="BC320" i="2"/>
  <c r="BD320" i="2" s="1"/>
  <c r="AG309" i="2"/>
  <c r="BC309" i="2" s="1"/>
  <c r="BD309" i="2" s="1"/>
  <c r="AG297" i="2"/>
  <c r="BC297" i="2" s="1"/>
  <c r="BD297" i="2" s="1"/>
  <c r="AG311" i="2"/>
  <c r="BC311" i="2" s="1"/>
  <c r="BD311" i="2" s="1"/>
  <c r="BC318" i="2"/>
  <c r="BD318" i="2" s="1"/>
  <c r="BC317" i="2"/>
  <c r="BD317" i="2" s="1"/>
  <c r="AG261" i="2"/>
  <c r="BC261" i="2" s="1"/>
  <c r="BD261" i="2" s="1"/>
  <c r="BC301" i="2"/>
  <c r="BD301" i="2" s="1"/>
  <c r="AG293" i="2"/>
  <c r="BC293" i="2" s="1"/>
  <c r="BD293" i="2" s="1"/>
  <c r="G29" i="1"/>
  <c r="AG327" i="2" l="1"/>
  <c r="BD327" i="2"/>
  <c r="BC327" i="2"/>
  <c r="I76" i="1" s="1"/>
  <c r="F49" i="1" s="1"/>
  <c r="I151" i="1"/>
  <c r="F18" i="3" l="1"/>
  <c r="F28" i="1" s="1"/>
  <c r="F17" i="3"/>
  <c r="G28" i="1" s="1"/>
  <c r="F16" i="3"/>
  <c r="H28" i="1" s="1"/>
  <c r="H29" i="1" s="1"/>
  <c r="F15" i="3"/>
  <c r="I28" i="1" s="1"/>
  <c r="I29" i="1" s="1"/>
  <c r="F14" i="3"/>
  <c r="J28" i="1" s="1"/>
  <c r="J29" i="1" s="1"/>
  <c r="F13" i="3"/>
  <c r="K28" i="1" s="1"/>
  <c r="K29" i="1" s="1"/>
  <c r="F12" i="3"/>
  <c r="L28" i="1" s="1"/>
  <c r="L29" i="1" s="1"/>
  <c r="F11" i="3"/>
  <c r="M28" i="1" s="1"/>
  <c r="M29" i="1" s="1"/>
  <c r="D11" i="3"/>
  <c r="D12" i="3" s="1"/>
  <c r="D13" i="3" s="1"/>
  <c r="D14" i="3" s="1"/>
  <c r="D15" i="3" s="1"/>
  <c r="D16" i="3" s="1"/>
  <c r="D17" i="3" s="1"/>
  <c r="D18" i="3" s="1"/>
  <c r="D19" i="3" s="1"/>
  <c r="F10" i="3"/>
  <c r="F20" i="3" l="1"/>
  <c r="Q28" i="1"/>
  <c r="Q29" i="1" s="1"/>
  <c r="N28" i="1"/>
  <c r="N29" i="1" s="1"/>
  <c r="E29" i="1"/>
  <c r="F22" i="1" l="1"/>
  <c r="F17" i="1" s="1"/>
  <c r="F14" i="1" l="1"/>
  <c r="F10" i="1" s="1"/>
  <c r="G233" i="1"/>
  <c r="F195" i="1"/>
  <c r="G171" i="1"/>
  <c r="G165" i="1"/>
  <c r="I158" i="1"/>
  <c r="I157" i="1"/>
  <c r="G132" i="1"/>
  <c r="G131" i="1"/>
  <c r="G133" i="1" s="1"/>
  <c r="G118" i="1"/>
  <c r="G117" i="1"/>
  <c r="G119" i="1" s="1"/>
  <c r="G112" i="1"/>
  <c r="G111" i="1"/>
  <c r="G113" i="1" s="1"/>
  <c r="N105" i="1"/>
  <c r="O105" i="1" s="1"/>
  <c r="N104" i="1"/>
  <c r="O104" i="1" s="1"/>
  <c r="O106" i="1" l="1"/>
  <c r="F92" i="1" s="1"/>
  <c r="C75" i="1"/>
  <c r="H244" i="1" l="1"/>
  <c r="F240" i="1" s="1"/>
  <c r="G238" i="1"/>
  <c r="G237" i="1"/>
  <c r="G236" i="1"/>
  <c r="G235" i="1"/>
  <c r="G234" i="1"/>
  <c r="F188" i="1"/>
  <c r="F181" i="1" s="1"/>
  <c r="I159" i="1"/>
  <c r="F146" i="1" s="1"/>
  <c r="C53" i="1"/>
  <c r="C54" i="1" s="1"/>
  <c r="C55" i="1" s="1"/>
  <c r="C56" i="1" s="1"/>
  <c r="C57" i="1" s="1"/>
  <c r="C58" i="1" s="1"/>
  <c r="C59" i="1" s="1"/>
  <c r="C61" i="1" s="1"/>
  <c r="C62" i="1" s="1"/>
  <c r="C63" i="1" s="1"/>
  <c r="C64" i="1" s="1"/>
  <c r="C65" i="1" s="1"/>
  <c r="C66" i="1" s="1"/>
  <c r="C67" i="1" s="1"/>
  <c r="C68" i="1" s="1"/>
  <c r="C69" i="1" s="1"/>
  <c r="F229" i="1" l="1"/>
  <c r="F47" i="1" s="1"/>
  <c r="G10" i="1" s="1"/>
  <c r="C70" i="1"/>
  <c r="C71" i="1" s="1"/>
  <c r="C72" i="1" s="1"/>
  <c r="H10" i="1" l="1"/>
</calcChain>
</file>

<file path=xl/comments1.xml><?xml version="1.0" encoding="utf-8"?>
<comments xmlns="http://schemas.openxmlformats.org/spreadsheetml/2006/main">
  <authors>
    <author>Postgrados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Analista de ppto:</t>
        </r>
        <r>
          <rPr>
            <sz val="9"/>
            <color indexed="81"/>
            <rFont val="Tahoma"/>
            <family val="2"/>
          </rPr>
          <t xml:space="preserve"> Se multiplica por dos períodos.
</t>
        </r>
      </text>
    </comment>
  </commentList>
</comments>
</file>

<file path=xl/sharedStrings.xml><?xml version="1.0" encoding="utf-8"?>
<sst xmlns="http://schemas.openxmlformats.org/spreadsheetml/2006/main" count="4702" uniqueCount="1009">
  <si>
    <t>CÓDIGOS CC ASOCIADOS:</t>
  </si>
  <si>
    <t>INGRESOS</t>
  </si>
  <si>
    <t>GASTOS</t>
  </si>
  <si>
    <t>RESULTADO EJERCICIO</t>
  </si>
  <si>
    <t>CARGO</t>
  </si>
  <si>
    <t>NOMBRE</t>
  </si>
  <si>
    <t>TIPO DE CONTRATO</t>
  </si>
  <si>
    <t>DURACIÓN (meses)</t>
  </si>
  <si>
    <t>SALARIO BÁSICO *</t>
  </si>
  <si>
    <t>AUX.TRANSP *</t>
  </si>
  <si>
    <t>HORAS EXTRAS *</t>
  </si>
  <si>
    <t>COMISIONES *</t>
  </si>
  <si>
    <t>TOTAL NÓMINA MENSUAL =</t>
  </si>
  <si>
    <t>SALUD (8.5%) *</t>
  </si>
  <si>
    <t>PENSIÓN (12%) *</t>
  </si>
  <si>
    <t>ICBF (3%) *</t>
  </si>
  <si>
    <t>SENA (2%) *</t>
  </si>
  <si>
    <t>CAJA DE COMPENSACIÓN (4%) *</t>
  </si>
  <si>
    <t>CESANTÍAS *</t>
  </si>
  <si>
    <t>PRIMA *</t>
  </si>
  <si>
    <t>TOTAL PS MENSUAL =</t>
  </si>
  <si>
    <t>DOTACIÓN CUATRIMESTRAL</t>
  </si>
  <si>
    <t>LÍNEA CELULAR CORPORATIVA</t>
  </si>
  <si>
    <t>TOTAL NÓMINA ANUAL + PS =</t>
  </si>
  <si>
    <t>* Valores o apropiaciones mensuales</t>
  </si>
  <si>
    <t xml:space="preserve">GASTOS DE VIAJE </t>
  </si>
  <si>
    <t xml:space="preserve"> </t>
  </si>
  <si>
    <t>TIQUETES Y VIÁTICOS</t>
  </si>
  <si>
    <t>No.</t>
  </si>
  <si>
    <t>CARGO DE QUIEN VIAJA</t>
  </si>
  <si>
    <t>CANTIDAD DE VIAJES</t>
  </si>
  <si>
    <t>ORIGEN</t>
  </si>
  <si>
    <t>DESTINO</t>
  </si>
  <si>
    <t>TIPO TIQUETE</t>
  </si>
  <si>
    <t>VLR TIQUETE (UNIT)</t>
  </si>
  <si>
    <t>TABULACIÓN VIÁTICOS</t>
  </si>
  <si>
    <t>DURACIÓN VIAJE      (DÍAS)</t>
  </si>
  <si>
    <t xml:space="preserve">VIÁTICOS         </t>
  </si>
  <si>
    <t>SUBTOTALES</t>
  </si>
  <si>
    <t>OBSERVACIONES</t>
  </si>
  <si>
    <t>CAPACITACIÓN AL PERSONAL</t>
  </si>
  <si>
    <t>CONFERENCISTAS</t>
  </si>
  <si>
    <t>NOMBRE CONFERENCISTA</t>
  </si>
  <si>
    <t>FECHA</t>
  </si>
  <si>
    <t>DESCRIPCIÓN</t>
  </si>
  <si>
    <t>CANTIDAD HORAS</t>
  </si>
  <si>
    <t>VLR (HORA)</t>
  </si>
  <si>
    <t xml:space="preserve">TOTAL </t>
  </si>
  <si>
    <t>TOTAL CONFERENCISTAS</t>
  </si>
  <si>
    <t>TOTAL GASTOS DE VIAJE CONFERENCISTAS</t>
  </si>
  <si>
    <t>ARRENDAMIENTO DE ESPACIOS Y/O EQUIPO</t>
  </si>
  <si>
    <t>NOMBRE ESPACIO/ EQUIPO</t>
  </si>
  <si>
    <t>CANTIDAD (DÍAS/HORAS)</t>
  </si>
  <si>
    <t>VALOR (DÍA/HORA)</t>
  </si>
  <si>
    <t>TOTAL</t>
  </si>
  <si>
    <t>TOTAL ARRENDAMIENTO DE ESPACIO/EQUIPO</t>
  </si>
  <si>
    <t>GASTOS DE ALIMENTACIÓN CAPACITACIONES</t>
  </si>
  <si>
    <t>CONFERENCIA</t>
  </si>
  <si>
    <t>VALOR X PERSONA</t>
  </si>
  <si>
    <t>CANT. PERSONAS</t>
  </si>
  <si>
    <t>TOTAL GASTOS ALIMENTACIÓN CAPACITACIONES</t>
  </si>
  <si>
    <t>FOLLETOS, IMPRESOS, OTROS CAPACITACIONES</t>
  </si>
  <si>
    <t xml:space="preserve">TIPO </t>
  </si>
  <si>
    <t>TOTAL FOLLETOS, IMPRESOS, OTROS</t>
  </si>
  <si>
    <t>APOYO ECONÓMICO APRENDIZAJE</t>
  </si>
  <si>
    <t>NOMBRE EMPLEADO</t>
  </si>
  <si>
    <t>VALOR APROBADO (ANUAL)</t>
  </si>
  <si>
    <t>TOTAL APOYO ECONÓMICO APRENDIZAJE</t>
  </si>
  <si>
    <t>HONORARIOS Y/O ASESORÍAS</t>
  </si>
  <si>
    <t>NOMBRE ASESOR</t>
  </si>
  <si>
    <t>TIPO DE SERVICIO</t>
  </si>
  <si>
    <t>GASTOS DE TRANSPORTE</t>
  </si>
  <si>
    <t>TAXIS Y BUSES</t>
  </si>
  <si>
    <t>NOMBRE/GRUPO</t>
  </si>
  <si>
    <t>TIPO DE TRANSPORTE</t>
  </si>
  <si>
    <t>DESCRIPCIÓN ACTIVIDAD</t>
  </si>
  <si>
    <t>VLR X RECORRIDO</t>
  </si>
  <si>
    <t>CANT RECORRIDOS</t>
  </si>
  <si>
    <t>TOTAL TAXIS Y BUSES</t>
  </si>
  <si>
    <t>TRANSPORTES, FLETES Y ACARREOS</t>
  </si>
  <si>
    <t>NOMBRE TRANSPORTADOR</t>
  </si>
  <si>
    <t>TOTAL TRANSPORTE, FLETES Y ACARREOS</t>
  </si>
  <si>
    <t>COMBUSTIBLE</t>
  </si>
  <si>
    <t>TOTAL COMBUSTIBLE</t>
  </si>
  <si>
    <t>PARQUEADEROS</t>
  </si>
  <si>
    <t>TOTAL PARQUEADEROS</t>
  </si>
  <si>
    <t>GASTOS DE REPRESENTACIÓN</t>
  </si>
  <si>
    <t>VALOR</t>
  </si>
  <si>
    <t>GASTOS LEGALES</t>
  </si>
  <si>
    <t>TRÁMITES Y LICENCIAS</t>
  </si>
  <si>
    <t>NOMBRE TRÁMITE</t>
  </si>
  <si>
    <t>ENTIDAD</t>
  </si>
  <si>
    <t>TOTAL TRÁMITES Y LICENCIAS</t>
  </si>
  <si>
    <t>GASTOS NOTARIALES</t>
  </si>
  <si>
    <t>TOTAL NOTARIALES</t>
  </si>
  <si>
    <t>CONTRIBUCIONES Y/O AFILIACIONES</t>
  </si>
  <si>
    <t>NOMBRE ASOCIACIÓN</t>
  </si>
  <si>
    <t>TIPO DE AFILIACIÓN</t>
  </si>
  <si>
    <t>VALOR (POR PERÍODO SEÑALADO)</t>
  </si>
  <si>
    <t>*Indíque si se paga por afiliación de manera ANUAL, SEMESTRAL, CUATRIMESTRAL, TRIMESTRAL, MENSUAL</t>
  </si>
  <si>
    <t>LIBROS,SUSCRIPCIONES, PERIÓDICOS Y REVISTAS</t>
  </si>
  <si>
    <t>NOMBRE EDITORIAL</t>
  </si>
  <si>
    <t>*Indíque si se paga por suscripción de manera ANUAL, SEMESTRAL, CUATRIMESTRAL, TRIMESTRAL, MENSUAL</t>
  </si>
  <si>
    <t>ÚTILES, PAPELERÍA Y FOTOCOPIAS</t>
  </si>
  <si>
    <t>NOMBRE ELEMENTO</t>
  </si>
  <si>
    <t>CANT NECESARIA</t>
  </si>
  <si>
    <t>VALOR (UNIT)</t>
  </si>
  <si>
    <t>* Valor asociado a plan de papelería por almacén</t>
  </si>
  <si>
    <t>RESTAURANTE Y CAFETERÍA</t>
  </si>
  <si>
    <t>EVENTO</t>
  </si>
  <si>
    <t>PROMEDIO INVITADOS</t>
  </si>
  <si>
    <t>VALOR X INVITADO</t>
  </si>
  <si>
    <t>RELACIÓN DE ENVÍOS</t>
  </si>
  <si>
    <t>DEFINICIÓN ENVÍO</t>
  </si>
  <si>
    <t>VALOR X ENVÍO</t>
  </si>
  <si>
    <t>FRECUENCIA ENVÍO</t>
  </si>
  <si>
    <t>IMPREVISTOS</t>
  </si>
  <si>
    <t>RELACIÓN DE IMPREVISTOS</t>
  </si>
  <si>
    <t>RUBRO</t>
  </si>
  <si>
    <t>BREVE JUSTIFICACIÓN</t>
  </si>
  <si>
    <t>VALOR SOLICITADO</t>
  </si>
  <si>
    <t>VALOR APROBADO</t>
  </si>
  <si>
    <t>OTROS PROPIOS DEL ÁREA</t>
  </si>
  <si>
    <t>CARGO 1</t>
  </si>
  <si>
    <t>*Tipo de transporte: Taxi - Bus</t>
  </si>
  <si>
    <t>*Tipo de servicio: Honorario, Asesoría técnica, Asesoría externa, Asesoría jurídica</t>
  </si>
  <si>
    <t>PLANES DE INVERSIÓN</t>
  </si>
  <si>
    <t>RELACIÓN DE RUBROS DE PLANES DE INVERSIÓN</t>
  </si>
  <si>
    <t>DETALLE</t>
  </si>
  <si>
    <t>INCAPACIDADES( LIC. MATERNIDAD)</t>
  </si>
  <si>
    <t>ARP (0.522%) *</t>
  </si>
  <si>
    <t xml:space="preserve">INT.CESANTÍAS (12%)* </t>
  </si>
  <si>
    <t>VACACIONES *</t>
  </si>
  <si>
    <t>BONIFICACIONES* (Que no constituyan salario)</t>
  </si>
  <si>
    <t>CANTIDAD DE TIQUETES</t>
  </si>
  <si>
    <t>VALOR X PERSONA/UD</t>
  </si>
  <si>
    <t>CANT. PERSONAS/UDS</t>
  </si>
  <si>
    <t>TIQUETES Y VIÁTICOS CONFERENCIAS</t>
  </si>
  <si>
    <t>VICERRECTORÍA ACADÉMICA</t>
  </si>
  <si>
    <t>PREGRADO</t>
  </si>
  <si>
    <t>NÓMINA ADMINISTRATIVA Y DOCENTE</t>
  </si>
  <si>
    <t>DOCENTES DE CATEDRA</t>
  </si>
  <si>
    <t>NO SE PUEDE MODIFICAR</t>
  </si>
  <si>
    <t>(SOLO LO DILIGENCIA REGISTRO ACADÉMICO)</t>
  </si>
  <si>
    <t>CADA DEPENDENCIA PODRÁ COLOCAR ALGUNA OBSERVACIÓN</t>
  </si>
  <si>
    <t>CAT</t>
  </si>
  <si>
    <t>COD. CURSO</t>
  </si>
  <si>
    <t>COD. ANTERIOR</t>
  </si>
  <si>
    <t>DOCENTE</t>
  </si>
  <si>
    <t>APLICA PAGO</t>
  </si>
  <si>
    <t>NIVEL PROFESIONAL</t>
  </si>
  <si>
    <t>IDENTIFICACION</t>
  </si>
  <si>
    <t>CIUDAD DE RESIDENCIA</t>
  </si>
  <si>
    <t>DIRECCION</t>
  </si>
  <si>
    <t>E-MAIL</t>
  </si>
  <si>
    <t>TEL FIJO</t>
  </si>
  <si>
    <t>CELULAR</t>
  </si>
  <si>
    <t>FECHA PRESENCIAL</t>
  </si>
  <si>
    <t>FECHA VIRTUAL</t>
  </si>
  <si>
    <t>FECHA APERTURA AULA</t>
  </si>
  <si>
    <t>FECHA CIERRE AULA</t>
  </si>
  <si>
    <t>TOTAL HORAS</t>
  </si>
  <si>
    <t>VALOR HORA</t>
  </si>
  <si>
    <t>VALOR PRESENCIAL</t>
  </si>
  <si>
    <t>VALOR VIRTUAL</t>
  </si>
  <si>
    <t>TOTAL A PAGAR</t>
  </si>
  <si>
    <t>FECHA DE PAGO</t>
  </si>
  <si>
    <t>TRANSPORTE TERRESTRE</t>
  </si>
  <si>
    <t>REQUIERE HOTEL</t>
  </si>
  <si>
    <t>OBSERVACION JEFE PROGRAMA</t>
  </si>
  <si>
    <t>OBSERVACION REGISTRO ACADÉMICO</t>
  </si>
  <si>
    <t>OBSERVACIÓN GESTIÓN HUMANA</t>
  </si>
  <si>
    <t>OBSERVACIÓN ÁREA ADMINISTRATIVA</t>
  </si>
  <si>
    <t>Quibdó</t>
  </si>
  <si>
    <t>SI</t>
  </si>
  <si>
    <t>Magister</t>
  </si>
  <si>
    <t>Bogotá</t>
  </si>
  <si>
    <t>Medellín</t>
  </si>
  <si>
    <t>Pregrado</t>
  </si>
  <si>
    <t>Especialista</t>
  </si>
  <si>
    <t>FSH011</t>
  </si>
  <si>
    <t>no</t>
  </si>
  <si>
    <t>si</t>
  </si>
  <si>
    <t>Doctor</t>
  </si>
  <si>
    <t>Neiva</t>
  </si>
  <si>
    <t>BG</t>
  </si>
  <si>
    <t>BG01</t>
  </si>
  <si>
    <t>FORMACIÓN</t>
  </si>
  <si>
    <t>VALOR PS</t>
  </si>
  <si>
    <t>-</t>
  </si>
  <si>
    <t>TOTALES</t>
  </si>
  <si>
    <t>Movilidad Docente para tutorías presenciales</t>
  </si>
  <si>
    <t>No. Estudiantes</t>
  </si>
  <si>
    <t>Valor Matrícula</t>
  </si>
  <si>
    <t>Totales</t>
  </si>
  <si>
    <t>Para Cálculo Factor Deserción</t>
  </si>
  <si>
    <t>Semestre de los estudiantes matrículados</t>
  </si>
  <si>
    <t>Estudiantes Matrículados</t>
  </si>
  <si>
    <t>% Deserción SPADIES</t>
  </si>
  <si>
    <t>A descontar % Deserción o atraso</t>
  </si>
  <si>
    <t>Cohorte de los estudiantes matrículados</t>
  </si>
  <si>
    <t>CÁLCULO DE LA DESERCIÓN POR COHORTE</t>
  </si>
  <si>
    <t>Institución</t>
  </si>
  <si>
    <t>Departamento</t>
  </si>
  <si>
    <t>Programa académico</t>
  </si>
  <si>
    <t>Semestre</t>
  </si>
  <si>
    <t>Porcent</t>
  </si>
  <si>
    <t>Var</t>
  </si>
  <si>
    <t/>
  </si>
  <si>
    <t>Prueba Acum</t>
  </si>
  <si>
    <t>1ro</t>
  </si>
  <si>
    <t>2do</t>
  </si>
  <si>
    <t>4to</t>
  </si>
  <si>
    <t>6to</t>
  </si>
  <si>
    <t>7mo</t>
  </si>
  <si>
    <t>8vo</t>
  </si>
  <si>
    <t>9no</t>
  </si>
  <si>
    <t>Pend</t>
  </si>
  <si>
    <t>GASTOS DE ENVÍO</t>
  </si>
  <si>
    <t>LIBROS</t>
  </si>
  <si>
    <t>(SOLO LO DILIGENCIA  EL JEFE DE PROGRAMA)</t>
  </si>
  <si>
    <t>CR.</t>
  </si>
  <si>
    <t>HR. ACOM. DIRECTO</t>
  </si>
  <si>
    <t>HORAS PRESENC</t>
  </si>
  <si>
    <t>HORAS VIRT</t>
  </si>
  <si>
    <t>TRANSPORTE AEREO</t>
  </si>
  <si>
    <t>TRANSPORTE ACUATICO</t>
  </si>
  <si>
    <t>MD</t>
  </si>
  <si>
    <t>MD01</t>
  </si>
  <si>
    <t>Pasto</t>
  </si>
  <si>
    <t>Maestría</t>
  </si>
  <si>
    <t>Calle 49F 87-35 apto. 519</t>
  </si>
  <si>
    <t>314 7679690</t>
  </si>
  <si>
    <t>II</t>
  </si>
  <si>
    <t>MARIBEL GIRALDO LIZCANO</t>
  </si>
  <si>
    <t>magirl62@yahoo.com</t>
  </si>
  <si>
    <t>NV</t>
  </si>
  <si>
    <t>X</t>
  </si>
  <si>
    <t>NV01</t>
  </si>
  <si>
    <t>FSH002</t>
  </si>
  <si>
    <t>ETICA</t>
  </si>
  <si>
    <t>TSEE04</t>
  </si>
  <si>
    <t>TS42407</t>
  </si>
  <si>
    <t>ECONOMIA SOCIAL Y SOLIDARIA (ELECTIVO)</t>
  </si>
  <si>
    <t>Calle 68&gt;#1-65 Neiva</t>
  </si>
  <si>
    <t>caraucas-@hotmail.com</t>
  </si>
  <si>
    <t>27 de abril</t>
  </si>
  <si>
    <t>Javier Enrique Muñoz Lara</t>
  </si>
  <si>
    <t>CL</t>
  </si>
  <si>
    <t>Cali</t>
  </si>
  <si>
    <t>IX</t>
  </si>
  <si>
    <t>CL01</t>
  </si>
  <si>
    <t>Dom. 2 de feb.</t>
  </si>
  <si>
    <t>PAGO TIQUETES Y VIÁTICOS</t>
  </si>
  <si>
    <t>MAGISTER</t>
  </si>
  <si>
    <t>ESPECIALISTA</t>
  </si>
  <si>
    <t>JAVIER ENRIQUE MUÑOZ LARA</t>
  </si>
  <si>
    <t>DOCTOR</t>
  </si>
  <si>
    <t>VACÍAS</t>
  </si>
  <si>
    <t>cantidad de estudiantes matriculados  proyectados</t>
  </si>
  <si>
    <t>SOLO LO DILIGENCIA ÁREA ADMINISTRATIVA</t>
  </si>
  <si>
    <t>con.</t>
  </si>
  <si>
    <t>COD. CIUD</t>
  </si>
  <si>
    <t>PRO.</t>
  </si>
  <si>
    <t>PER.</t>
  </si>
  <si>
    <t>bloque</t>
  </si>
  <si>
    <t>NIV.</t>
  </si>
  <si>
    <t>SS</t>
  </si>
  <si>
    <t>N. EST.</t>
  </si>
  <si>
    <t>Asignatura</t>
  </si>
  <si>
    <t>GPO.</t>
  </si>
  <si>
    <t>HR. INI</t>
  </si>
  <si>
    <t>HR. FIN</t>
  </si>
  <si>
    <t>TS</t>
  </si>
  <si>
    <t>2014-01</t>
  </si>
  <si>
    <t>2</t>
  </si>
  <si>
    <t>IX-X</t>
  </si>
  <si>
    <t>FSH003</t>
  </si>
  <si>
    <t>PVI2410</t>
  </si>
  <si>
    <t>PROYECTO DE VIDA</t>
  </si>
  <si>
    <t>Bogota</t>
  </si>
  <si>
    <t>Carrera 110 Bis Nº 70 F - 69</t>
  </si>
  <si>
    <t xml:space="preserve"> javymunol@hotmail.com</t>
  </si>
  <si>
    <t>Lunes 24 de mar.</t>
  </si>
  <si>
    <t>8:00</t>
  </si>
  <si>
    <t>12:00</t>
  </si>
  <si>
    <t>14 de marzo hasta 10 de abril</t>
  </si>
  <si>
    <t>se oferta a IX y X de Trabajo Social y a los de Antropologia</t>
  </si>
  <si>
    <t>4</t>
  </si>
  <si>
    <t>TSD028</t>
  </si>
  <si>
    <t>TGR2410</t>
  </si>
  <si>
    <t>TRABAJO DE GRADO II</t>
  </si>
  <si>
    <t>Ivonne Adriana Méndez Paniagua</t>
  </si>
  <si>
    <t>Carrera 105 i Nº 71 A - 52</t>
  </si>
  <si>
    <t>ivadmepa@hotmail.com</t>
  </si>
  <si>
    <t>Sab. feb. 1; mar. 1, 22 y Dom. 23; abr. 27 y Sab. mayo 17</t>
  </si>
  <si>
    <t>Enero 31 hasta  30 de mayo</t>
  </si>
  <si>
    <t>acoge a neiva</t>
  </si>
  <si>
    <t>3</t>
  </si>
  <si>
    <t>VII</t>
  </si>
  <si>
    <t>EGE2407</t>
  </si>
  <si>
    <t>PERSPECTIVA DE EQUIDAD DE GÉNERO</t>
  </si>
  <si>
    <t>Maricel Mena Lopez</t>
  </si>
  <si>
    <t>calle 64 a- nro 57-23 torre apto 103</t>
  </si>
  <si>
    <t>maricelmena@usantotomas.edu.co</t>
  </si>
  <si>
    <t>Dom. 27 de abr.</t>
  </si>
  <si>
    <t>25 de abril  hasta 23 de mayo</t>
  </si>
  <si>
    <t>acoge  a estudiantes de Antropología</t>
  </si>
  <si>
    <t>Ariel Edmundo Tarazona Pedraza</t>
  </si>
  <si>
    <t>Calle 16h no 96ª-50 Int. 11 apto 328 Portal de Valparaíso</t>
  </si>
  <si>
    <t>aetarazonap@gmail.com</t>
  </si>
  <si>
    <t xml:space="preserve">Sab. 22 de mar. </t>
  </si>
  <si>
    <t xml:space="preserve">Carlos Augusto Castro </t>
  </si>
  <si>
    <t>25 de marzo hasta 24 de abril</t>
  </si>
  <si>
    <t>TSD022</t>
  </si>
  <si>
    <t>ISO2407</t>
  </si>
  <si>
    <t>INVESTIGACION SOCIAL II: TECNICAS DE INVESTIGACION</t>
  </si>
  <si>
    <t>Oswaldo Martínez Cardozo</t>
  </si>
  <si>
    <t>Carrera 78 F Nº 46 B - 61 sur</t>
  </si>
  <si>
    <t>osmac21@hotmail.com</t>
  </si>
  <si>
    <t>Sab. 26 de abr. y Sab. 17 de mayo</t>
  </si>
  <si>
    <t>25 de abril hasta junio 4</t>
  </si>
  <si>
    <t>1</t>
  </si>
  <si>
    <t>TSP006</t>
  </si>
  <si>
    <t>RSO2407</t>
  </si>
  <si>
    <t>REINSERCION SOCIAL II: ENFOQUES Y METODOLOGIAS</t>
  </si>
  <si>
    <t>Wilson Herney Mellizo Rojas</t>
  </si>
  <si>
    <t xml:space="preserve">Calle 5 Nº 12 – 25 Bloque 15 Apto. 301 </t>
  </si>
  <si>
    <t>wmellizo@unisalle.edu.co</t>
  </si>
  <si>
    <t>Sab. 1 de feb. y  1 de mar.</t>
  </si>
  <si>
    <t>Sandra Patricia Mogollón Rodríguez</t>
  </si>
  <si>
    <t>Calle 1A No. 62A- 120</t>
  </si>
  <si>
    <t>danielagomezmogollon@hotmail.com, izzy_derpy_danii@hotmail.com, trabajosocial.cojamundi@inpec.gov.co</t>
  </si>
  <si>
    <t>5190605 ext 1010</t>
  </si>
  <si>
    <t>Enero 31 hasta 13 de marzo</t>
  </si>
  <si>
    <t>TSP005</t>
  </si>
  <si>
    <t>EDE2407</t>
  </si>
  <si>
    <t>ESTADISTICA DESCRIPTIVA</t>
  </si>
  <si>
    <t>Cristian Chaparro</t>
  </si>
  <si>
    <t>Soacha</t>
  </si>
  <si>
    <t>calle 10 nro 4-60 bl 6 apto 201</t>
  </si>
  <si>
    <t>matcris5@hotmail.com</t>
  </si>
  <si>
    <t>Dom. 23  y Lun. 24 de mar.</t>
  </si>
  <si>
    <t>14 de marzo hasta 24 de abril</t>
  </si>
  <si>
    <t>TSD023</t>
  </si>
  <si>
    <t>PRA2407</t>
  </si>
  <si>
    <t>PRACTICA I</t>
  </si>
  <si>
    <t>Pablo Emilio Alayón López</t>
  </si>
  <si>
    <t>Diagonal 32B sur Nº 4 A - 04</t>
  </si>
  <si>
    <t>pabloalayon@gmail.com</t>
  </si>
  <si>
    <t xml:space="preserve">Lucy Sánchez Muñoz </t>
  </si>
  <si>
    <t>No</t>
  </si>
  <si>
    <t xml:space="preserve">Av 9N No.51-61 </t>
  </si>
  <si>
    <t>lucysan56@hotmail.com</t>
  </si>
  <si>
    <t>TSD027</t>
  </si>
  <si>
    <t>TGR2409</t>
  </si>
  <si>
    <t>TRABAJO DE GRADO I</t>
  </si>
  <si>
    <t>Dom 2 de feb. y Sab. 26 de abr.</t>
  </si>
  <si>
    <t>TSD025</t>
  </si>
  <si>
    <t>PREA2408</t>
  </si>
  <si>
    <t>PRACTICA III</t>
  </si>
  <si>
    <t>Sab. 1 de feb.</t>
  </si>
  <si>
    <t>TSP008</t>
  </si>
  <si>
    <t>RSO2409</t>
  </si>
  <si>
    <t>REINSERCION SOCIAL IV</t>
  </si>
  <si>
    <t>Sab. 22 y Dom. 23 de mar.</t>
  </si>
  <si>
    <t>danielagomezmogollon@hotmail.com, izzy_derpy_danii@hotmail.com</t>
  </si>
  <si>
    <t>se une con cali</t>
  </si>
  <si>
    <t>BJ</t>
  </si>
  <si>
    <t>Bojayá</t>
  </si>
  <si>
    <t>VI</t>
  </si>
  <si>
    <t>TSD019</t>
  </si>
  <si>
    <t>ISO2406</t>
  </si>
  <si>
    <t>INVESTIGACION SOCIAL</t>
  </si>
  <si>
    <t>BJ01</t>
  </si>
  <si>
    <t>Vie. 13, Sab. 14 y Dom. 15 de Jun.</t>
  </si>
  <si>
    <t>No se lleva proceso virtual</t>
  </si>
  <si>
    <t>TSD020</t>
  </si>
  <si>
    <t>MIC2406</t>
  </si>
  <si>
    <t>METODO DE INTERVENCION: COMUNIDAD II</t>
  </si>
  <si>
    <t>Marisodeli Palacios Estrada</t>
  </si>
  <si>
    <t>35.899.116</t>
  </si>
  <si>
    <t>Carrera 6ta nro 5-17. Buenos Aires</t>
  </si>
  <si>
    <t>marisodeli@gmail.com</t>
  </si>
  <si>
    <t>Vie. 23, Sab. 24 y Dom. 25 de mayo</t>
  </si>
  <si>
    <t>TSP004</t>
  </si>
  <si>
    <t>RSO2406</t>
  </si>
  <si>
    <t>REINSERCION SOCIAL I: ORIGEN Y EVOLUCION DE LA REHABILITACION</t>
  </si>
  <si>
    <t>Vie. 25, Sab. 26 y Dom. 27 de abr.</t>
  </si>
  <si>
    <t>FSH007</t>
  </si>
  <si>
    <t>INS2406</t>
  </si>
  <si>
    <t>INCLUSION SOCIAL</t>
  </si>
  <si>
    <t>Luz Marina Valencia Valoyes</t>
  </si>
  <si>
    <t>CALLE 37 N° 19 - 17</t>
  </si>
  <si>
    <t>luzmi124@hotmail.com</t>
  </si>
  <si>
    <t>Vie. 21 y Sab. 22 de mar.</t>
  </si>
  <si>
    <t>TSD021</t>
  </si>
  <si>
    <t>PSO2406</t>
  </si>
  <si>
    <t>PROYECTOS SOCIALES II</t>
  </si>
  <si>
    <t>Patricia Milena Osorno Zuluaga</t>
  </si>
  <si>
    <t xml:space="preserve">Brisas del Poblado </t>
  </si>
  <si>
    <t>pamioz79@yahoo.es</t>
  </si>
  <si>
    <t>Vie. 31 de ene. Sab. 1 de feb. 1 y Dom. 2 feb.</t>
  </si>
  <si>
    <t>TSEE03</t>
  </si>
  <si>
    <t>TS32406</t>
  </si>
  <si>
    <t>DERECHOS HUMANOS (ELECTIVO)</t>
  </si>
  <si>
    <t>Luis Enrique Cuesta Martinez</t>
  </si>
  <si>
    <t>Calle 33 nro 4 -08. Kennedy</t>
  </si>
  <si>
    <t>lucuma88@yahoo.es</t>
  </si>
  <si>
    <t>Dom. 23 y Lun. 24 de mar.</t>
  </si>
  <si>
    <t>TSP002</t>
  </si>
  <si>
    <t>PCV2402</t>
  </si>
  <si>
    <t>PSICOLOGIA Y CICLO VITAL</t>
  </si>
  <si>
    <t>Diana Milec Cifuentes Leiton</t>
  </si>
  <si>
    <t>Calle 48 #13-25</t>
  </si>
  <si>
    <t>milecleiton@hotmail.com</t>
  </si>
  <si>
    <t>318 796 49 83</t>
  </si>
  <si>
    <t>31 de Enero hasta 28 de febrero</t>
  </si>
  <si>
    <t>ETI2402</t>
  </si>
  <si>
    <t>Juan Carlos Gaona</t>
  </si>
  <si>
    <t>80.932.776</t>
  </si>
  <si>
    <t>AV Guadalupe 1B- 112</t>
  </si>
  <si>
    <t>juank.gaona@gmail.com</t>
  </si>
  <si>
    <t>Sab. 26 de abr.</t>
  </si>
  <si>
    <t>acoge a teologia (11 aproximadamente)</t>
  </si>
  <si>
    <t>TSD007</t>
  </si>
  <si>
    <t>PSO2402</t>
  </si>
  <si>
    <t>POLITICA SOCIAL II: ENFASIS SECTORIAL Y POBLACIONAL</t>
  </si>
  <si>
    <t>Jose Manuel Barona Rivas</t>
  </si>
  <si>
    <t>calle 4c nro 90-21 apto 301</t>
  </si>
  <si>
    <t>jomabary@gmail.com</t>
  </si>
  <si>
    <t>Juan José Bolaños Luque</t>
  </si>
  <si>
    <t>Villavicencio</t>
  </si>
  <si>
    <t>Calle 3 sur No. 14- 17</t>
  </si>
  <si>
    <t>TSEE01</t>
  </si>
  <si>
    <t>TS12401</t>
  </si>
  <si>
    <t>HISTORIA DE LA VIOLENCIA EN COLOMBIA (ELECTIVO)</t>
  </si>
  <si>
    <t>Leonardo Valencia</t>
  </si>
  <si>
    <t>Manizales</t>
  </si>
  <si>
    <t>carrea 40 # 27 -65</t>
  </si>
  <si>
    <t>leonardov73@yahoo.com</t>
  </si>
  <si>
    <t>TSD005</t>
  </si>
  <si>
    <t>BSO2402</t>
  </si>
  <si>
    <t>BIENESTAR SOCIAL</t>
  </si>
  <si>
    <t>Marleny Ordoñez Olmedo</t>
  </si>
  <si>
    <t>Maestria</t>
  </si>
  <si>
    <t>carrera 64 a nro 14c-71 apto 501a</t>
  </si>
  <si>
    <t>psi.marlenyo@gmail.com</t>
  </si>
  <si>
    <t>María Fernanda Gil Claros</t>
  </si>
  <si>
    <t>Buga</t>
  </si>
  <si>
    <t>Calle  34 No. 83 - 34</t>
  </si>
  <si>
    <t>mafedarte@gmail.com</t>
  </si>
  <si>
    <t xml:space="preserve">332 3282 </t>
  </si>
  <si>
    <t>TSD006</t>
  </si>
  <si>
    <t>EPI2402</t>
  </si>
  <si>
    <t>EPISTEMOLOGIA I: EMPIRISMO Y POSITIVISMO EN CIENCIAS SOCIALES Y TRABAJO SOCIAL</t>
  </si>
  <si>
    <t xml:space="preserve">Vie. 31 de ene. y Sab. 1 de feb. </t>
  </si>
  <si>
    <t>III</t>
  </si>
  <si>
    <t>TSD008</t>
  </si>
  <si>
    <t>EPI2403</t>
  </si>
  <si>
    <t>EPISTEMOLOGIA II: ESTRUCTURALISMO EN CIENCIAS SOCIALES Y TRABAJO SOCIAL</t>
  </si>
  <si>
    <t>Hector Reynaldo Chávez Muriel</t>
  </si>
  <si>
    <t>Calle 59ª #2fn-50</t>
  </si>
  <si>
    <t>psicoactor@hotmail.com</t>
  </si>
  <si>
    <t>TSP003</t>
  </si>
  <si>
    <t>FEC2403</t>
  </si>
  <si>
    <t>FUNDAMENTOS DE ECONOMIA</t>
  </si>
  <si>
    <t>Luis Fernando Reyes Becerra</t>
  </si>
  <si>
    <t>16.927.717</t>
  </si>
  <si>
    <t>Trans 2A No. 1c- 140</t>
  </si>
  <si>
    <t>lfreyes@me.com</t>
  </si>
  <si>
    <t>Margarita Corrales</t>
  </si>
  <si>
    <t>calle 38 nro 94-40</t>
  </si>
  <si>
    <t>margaracor@yahoo.com</t>
  </si>
  <si>
    <t>TSD010</t>
  </si>
  <si>
    <t>PSO2403</t>
  </si>
  <si>
    <t>POLITICA SOCIAL Y DERECHOS HUMANOS</t>
  </si>
  <si>
    <t>FSH006</t>
  </si>
  <si>
    <t>ELI2403</t>
  </si>
  <si>
    <t>EDUCACION LIBERADORA</t>
  </si>
  <si>
    <t>Dom. 23 de mar.</t>
  </si>
  <si>
    <t>TSD009</t>
  </si>
  <si>
    <t>MIT2403</t>
  </si>
  <si>
    <t>INTRODUCCIÓN A METODOS DE INVERVENCIÓN EN TRABAJO SOCIAL: CASO, GRUPO Y FAMILIA</t>
  </si>
  <si>
    <t>Sab. 26 y Dom. 27 de abr.</t>
  </si>
  <si>
    <t>25 de abril hasta 4 de junio</t>
  </si>
  <si>
    <t>acoge a quibdó</t>
  </si>
  <si>
    <t>IV</t>
  </si>
  <si>
    <t>TSD011</t>
  </si>
  <si>
    <t>EPI2404</t>
  </si>
  <si>
    <t>EPISTEMOLOGIA III: MATERIALISMO HISTORICO EN CIENCIAS SOCIALES Y TRABAJO SOCIAL</t>
  </si>
  <si>
    <t>FSH004</t>
  </si>
  <si>
    <t>DHU2404</t>
  </si>
  <si>
    <t>DESARROLLO HUMANO Y GEOPOLITICA</t>
  </si>
  <si>
    <t>TSD014</t>
  </si>
  <si>
    <t>TSI2404</t>
  </si>
  <si>
    <t>TRABAJO SOCIAL Y MULTICULTURALISMO</t>
  </si>
  <si>
    <t>William Calderón García</t>
  </si>
  <si>
    <t>Cra 36 No 34B -03</t>
  </si>
  <si>
    <t>william_calderon_garcia@hotmail.com</t>
  </si>
  <si>
    <t>TSD012</t>
  </si>
  <si>
    <t>MIT2404</t>
  </si>
  <si>
    <t>METODOS DE INTERVENCIÓN: CASO, GRUPO Y FAMILIA</t>
  </si>
  <si>
    <t>TSD013</t>
  </si>
  <si>
    <t>PSO2404</t>
  </si>
  <si>
    <t>PROBLEMAS SOCIALES I</t>
  </si>
  <si>
    <t>Vie. 25 y Sab. 26  de abr.</t>
  </si>
  <si>
    <t>IV-VI</t>
  </si>
  <si>
    <t>Ana Dilvia Tamayo Marín</t>
  </si>
  <si>
    <t>Calle 2 Nº 43-93</t>
  </si>
  <si>
    <t>anitamayo2002@yahoo.com</t>
  </si>
  <si>
    <t>552 27 92</t>
  </si>
  <si>
    <t>317 544 51 08</t>
  </si>
  <si>
    <t>4 y 5 semestre se unen en la presencialidad y se dividen en la virtualidad</t>
  </si>
  <si>
    <t>cada grupo virtual</t>
  </si>
  <si>
    <t>este valor de contrato se carga al proyecto de extensdion con educación inclusiva</t>
  </si>
  <si>
    <t>Luz Marina Chaparro Cruz</t>
  </si>
  <si>
    <t>Carrera 6 No.5-25</t>
  </si>
  <si>
    <t>VI-VII</t>
  </si>
  <si>
    <t>Bolivar  Palechor Guzman</t>
  </si>
  <si>
    <t>Cra 11D No. 64 – 111 B/ La Nueva Base</t>
  </si>
  <si>
    <t>bolipale@gmail.com</t>
  </si>
  <si>
    <t>400 75 88</t>
  </si>
  <si>
    <t>||</t>
  </si>
  <si>
    <t>Berha Gumzeli Botero</t>
  </si>
  <si>
    <t>Profesional</t>
  </si>
  <si>
    <t xml:space="preserve">Carrera 64A No. 13B-256 </t>
  </si>
  <si>
    <t>begubotero@yahoo.com</t>
  </si>
  <si>
    <t>acoge a tumaco</t>
  </si>
  <si>
    <t>VIII</t>
  </si>
  <si>
    <t>TSD024</t>
  </si>
  <si>
    <t>ISO2408</t>
  </si>
  <si>
    <t>SISTEMATIZACION E INVESTIGACION EVALUATIVA</t>
  </si>
  <si>
    <t>PRACTICA II</t>
  </si>
  <si>
    <t>Vie. 31 de ene.</t>
  </si>
  <si>
    <t>TSP007</t>
  </si>
  <si>
    <t>RSO2708</t>
  </si>
  <si>
    <t>REINSERCION SOCIAL III</t>
  </si>
  <si>
    <t>acompaña  tg 1 y 2 pero se le paga tg2 y acoge tumaco</t>
  </si>
  <si>
    <t>TSD026</t>
  </si>
  <si>
    <t>PRA2409</t>
  </si>
  <si>
    <t>acoge a  bogota y tumaco</t>
  </si>
  <si>
    <t>2014-02</t>
  </si>
  <si>
    <t>acompaña  tg 1 y 2 pero se le paga tg2 y acoge tumaco y a quibdo</t>
  </si>
  <si>
    <t>I</t>
  </si>
  <si>
    <t xml:space="preserve">Maribel Giraldo Lizcano </t>
  </si>
  <si>
    <t>25 de abril hasta 23 de mayo</t>
  </si>
  <si>
    <t>FSH001</t>
  </si>
  <si>
    <t>IPC2401</t>
  </si>
  <si>
    <t>IDENTIDAD Y PENSAMIENTO CLARETIANO</t>
  </si>
  <si>
    <t xml:space="preserve">Alejandro Gobrin Ochia </t>
  </si>
  <si>
    <t xml:space="preserve">Calle 10 No. 29-25 </t>
  </si>
  <si>
    <t>aprendizajeautonomo@rocketmail.com, aleckxx2000@yahoo.com</t>
  </si>
  <si>
    <t>IDENTIDAD Y PENSAMIENTO CLARETIANO g1</t>
  </si>
  <si>
    <t>Jhon Jairo Flórez Palacios</t>
  </si>
  <si>
    <t>98,566,587</t>
  </si>
  <si>
    <t>Calle 61 # 55ª-50</t>
  </si>
  <si>
    <t>jhonjairocmf@yahoo.es</t>
  </si>
  <si>
    <t>IDENTIDAD Y PENSAMIENTO CLARETIANO g2</t>
  </si>
  <si>
    <t>TSD004</t>
  </si>
  <si>
    <t>PSO2401</t>
  </si>
  <si>
    <t>FUNDAMENTOS DE POLITICA SOCIAL</t>
  </si>
  <si>
    <t>Luz Elena Betancur Gomez</t>
  </si>
  <si>
    <t>carrera 68 nro c5 -44</t>
  </si>
  <si>
    <t>luzelenabetancurgomez@yahoo.es</t>
  </si>
  <si>
    <t>TSD001</t>
  </si>
  <si>
    <t>ASC2401</t>
  </si>
  <si>
    <t xml:space="preserve">Antropología Social y Cultural </t>
  </si>
  <si>
    <t>Juvenal Eliecer Tabares Duque</t>
  </si>
  <si>
    <t>cra 50d nro 86a 52</t>
  </si>
  <si>
    <t>eliecertd@yahoo.com</t>
  </si>
  <si>
    <t>TSD002</t>
  </si>
  <si>
    <t>FTS2401</t>
  </si>
  <si>
    <t>FUNDAMENTACION DEL TRABAJO SOCIAL</t>
  </si>
  <si>
    <t>Diana Lopera</t>
  </si>
  <si>
    <t>43.836.936</t>
  </si>
  <si>
    <t>Itagui</t>
  </si>
  <si>
    <t>Calle 44 No 43-50</t>
  </si>
  <si>
    <t>dianamalopera@gmail.com</t>
  </si>
  <si>
    <t>281 32 62</t>
  </si>
  <si>
    <t>315 560 91 83</t>
  </si>
  <si>
    <t>TSD003</t>
  </si>
  <si>
    <t>HTS2401</t>
  </si>
  <si>
    <t>HISTORIA DEL TRABAJO SOCIAL</t>
  </si>
  <si>
    <t>Luz Jessely Ferrer Salcedo</t>
  </si>
  <si>
    <t>Cra 40 No 4-39 Buenos Aires</t>
  </si>
  <si>
    <t>jesselyferrer@hotmail.com</t>
  </si>
  <si>
    <t>2181394      2195960</t>
  </si>
  <si>
    <t>III-V-VI</t>
  </si>
  <si>
    <t>Dora Emilse Londoño Cañola</t>
  </si>
  <si>
    <t>Calle 66 nro 35-83</t>
  </si>
  <si>
    <t>goliarda74@hotmail.com</t>
  </si>
  <si>
    <t>2840186/2827443</t>
  </si>
  <si>
    <t xml:space="preserve">Sandra Elizabeth Colorado Rendón </t>
  </si>
  <si>
    <t>Caldas</t>
  </si>
  <si>
    <t>Calle 138 Sur  49-35  Barrios Unidos</t>
  </si>
  <si>
    <t>sandra.colorado@gmail.com</t>
  </si>
  <si>
    <t>V</t>
  </si>
  <si>
    <t>TSD017</t>
  </si>
  <si>
    <t>PSO205</t>
  </si>
  <si>
    <t>PROYECTOS SOCIALES I</t>
  </si>
  <si>
    <t>Jose Ferney Torres Piedrahita</t>
  </si>
  <si>
    <t>cra 34 nro 40 d sur- 39 casa 116</t>
  </si>
  <si>
    <t>ferneytorres@gmail.com</t>
  </si>
  <si>
    <t>TSD015</t>
  </si>
  <si>
    <t>EPO2405</t>
  </si>
  <si>
    <t>EPISTEMOLOGIA IV:: POS ESTRUCTURALISMO EN CIENCIAS SOCIALES Y TRABAJO SOCIAL</t>
  </si>
  <si>
    <t>Jorge Manuel Escobar Ortiz</t>
  </si>
  <si>
    <t>Circular 73 B N°77-10 apto 101</t>
  </si>
  <si>
    <t>jormanescor@gmail.com</t>
  </si>
  <si>
    <t>TSD018</t>
  </si>
  <si>
    <t>PSO2405</t>
  </si>
  <si>
    <t>PROBLEMAS SOCIALES II</t>
  </si>
  <si>
    <t>Nelson Montoya Pabon</t>
  </si>
  <si>
    <t>arerra45 nro 26-162</t>
  </si>
  <si>
    <t>montoyanelson0@gmail.com</t>
  </si>
  <si>
    <t xml:space="preserve">Giuliana  Castro Correa </t>
  </si>
  <si>
    <t>Cra 3 # 25-28</t>
  </si>
  <si>
    <t>gcastro@funandi.edu.co</t>
  </si>
  <si>
    <t>TSD016</t>
  </si>
  <si>
    <t>MIC2405</t>
  </si>
  <si>
    <t>METODO DE INTERVENCION: COMUNIDAD I</t>
  </si>
  <si>
    <t xml:space="preserve">Hugo Alexander Villa Becerra </t>
  </si>
  <si>
    <t>Cr.73 No. 18-50 Apto. 101-401</t>
  </si>
  <si>
    <t>husanti@hotmail.com</t>
  </si>
  <si>
    <t>Nancy Graciela Dávila Pérez</t>
  </si>
  <si>
    <t>27.53.3.475</t>
  </si>
  <si>
    <t>Calle 18 No 36- 47</t>
  </si>
  <si>
    <t>nancydavila9335@hotmail.com</t>
  </si>
  <si>
    <t>MC</t>
  </si>
  <si>
    <t>Mocoa</t>
  </si>
  <si>
    <t xml:space="preserve">Martha Lucía  Monje Mahecha </t>
  </si>
  <si>
    <t>Calle 34 No. 5 P – 21 Urbanización Praderas de Amborco</t>
  </si>
  <si>
    <t xml:space="preserve">marthaluciam62@yahoo.es </t>
  </si>
  <si>
    <t>MC01</t>
  </si>
  <si>
    <t>09 de Febrero  hasta  22 de Marzo</t>
  </si>
  <si>
    <t>Lina Andrea Santos Barrero</t>
  </si>
  <si>
    <t>Transversal 71 BIS nro 75A -07 int 7 apto 227</t>
  </si>
  <si>
    <t>lina.santosb1203@gmail.com</t>
  </si>
  <si>
    <t>Sab. 8  de feb.</t>
  </si>
  <si>
    <t>Wilson Juvenal Vallejo Fuenmayor</t>
  </si>
  <si>
    <t>Calle 11# 15-57</t>
  </si>
  <si>
    <t>wvallejo@itp.edu.co</t>
  </si>
  <si>
    <t xml:space="preserve">Sab. 15 de mar. </t>
  </si>
  <si>
    <t>22 de Marzo hasta 03 de Mayo</t>
  </si>
  <si>
    <t>Dom. 9 de feb.</t>
  </si>
  <si>
    <t>26 de Abril  hasta el  24 de Mayo</t>
  </si>
  <si>
    <t>Lorena Agudelo Obando</t>
  </si>
  <si>
    <t>Calle 8 No. 2- 50</t>
  </si>
  <si>
    <t>lorenss9@hotmail.com</t>
  </si>
  <si>
    <t>27 de Abril hasta el  07 de Junio</t>
  </si>
  <si>
    <t>TSEE02</t>
  </si>
  <si>
    <t>TS22404</t>
  </si>
  <si>
    <t>DESPLAZAMIENTO FORZADO (ELECTIVO)</t>
  </si>
  <si>
    <t xml:space="preserve">Dom. 16 de mar. </t>
  </si>
  <si>
    <t>Claudia  Ines Rodriguez Ceron</t>
  </si>
  <si>
    <t>36.758.931</t>
  </si>
  <si>
    <t>Calle 17 no. 15- 54 Apto 204</t>
  </si>
  <si>
    <t>inita065@hotmail.com</t>
  </si>
  <si>
    <t xml:space="preserve">22 de Marzo hasta  el 19 de Abril  </t>
  </si>
  <si>
    <t xml:space="preserve">22 de Marzo hasta el 03 de Mayo </t>
  </si>
  <si>
    <t>Sab. 08 de feb.</t>
  </si>
  <si>
    <t>MC02</t>
  </si>
  <si>
    <t>Amanda Gomez Polo</t>
  </si>
  <si>
    <t>Garzón (Huila)</t>
  </si>
  <si>
    <t>Carrera 70D No. 98 A-05 int. 11 apto. 501 Bogotá</t>
  </si>
  <si>
    <t>amagomez@yahoo.com.mx</t>
  </si>
  <si>
    <t>Sandra Rocío Guerrero Torres</t>
  </si>
  <si>
    <t>Manzana S Casa 1a Ciudad Real</t>
  </si>
  <si>
    <t>sandryrgt@gmail.com</t>
  </si>
  <si>
    <t>Luis Francisco Melo</t>
  </si>
  <si>
    <t>Carrera 29 No. 16B- 34</t>
  </si>
  <si>
    <t>luisfranciscom@hotmail.com</t>
  </si>
  <si>
    <t xml:space="preserve">Aldemar Macias Tamayo </t>
  </si>
  <si>
    <t>Calle 56b # 18c-39.</t>
  </si>
  <si>
    <t>aldemarmacia@hotmail.com</t>
  </si>
  <si>
    <t>3188665221.</t>
  </si>
  <si>
    <t>Domingo 09 de feb.</t>
  </si>
  <si>
    <t>09 de Febrero  hasta  08 de Marzo</t>
  </si>
  <si>
    <t>Aldemar Macias Tamayo</t>
  </si>
  <si>
    <t xml:space="preserve">Andrés  Restrepo Correa </t>
  </si>
  <si>
    <t>Cra 5 N. 8 -86 Apt 208</t>
  </si>
  <si>
    <t xml:space="preserve"> arestrepo.co@gmail.com</t>
  </si>
  <si>
    <t>Usaquén</t>
  </si>
  <si>
    <t>Calle 38 No 5 -12</t>
  </si>
  <si>
    <t>alfonso-269@hotmail.com</t>
  </si>
  <si>
    <t>se une a pereira</t>
  </si>
  <si>
    <t>se une a cali</t>
  </si>
  <si>
    <t>se unio a medellin solo un estudiante se matriculó</t>
  </si>
  <si>
    <t xml:space="preserve">Vie. 31 de ene. y Dom 2 de feb. </t>
  </si>
  <si>
    <t>se une a medellin</t>
  </si>
  <si>
    <t xml:space="preserve">Amanda Gomez Polo </t>
  </si>
  <si>
    <t>Sab 1 de feb</t>
  </si>
  <si>
    <t>acompaña los dos niveles pero se paga un solo grupo</t>
  </si>
  <si>
    <t>PR</t>
  </si>
  <si>
    <t>PR01</t>
  </si>
  <si>
    <t>26 de abril</t>
  </si>
  <si>
    <t>27 de Abril hasta el  24 de mayo</t>
  </si>
  <si>
    <t>vacaional porque al matrcioularla superaba el maximo de creditos permitidos</t>
  </si>
  <si>
    <t>9 de febrero</t>
  </si>
  <si>
    <t>se une a mocoa</t>
  </si>
  <si>
    <t>se une a bogota</t>
  </si>
  <si>
    <t>vacacional porque al matricularla superaba el maximo de creditos permitidos</t>
  </si>
  <si>
    <t>Sabado 26 de abril</t>
  </si>
  <si>
    <t>Doris Yolima Amaya</t>
  </si>
  <si>
    <t>CALLE 4 C No 23-49</t>
  </si>
  <si>
    <t>amayatovar63@yahoo.es</t>
  </si>
  <si>
    <t>PS</t>
  </si>
  <si>
    <t>PS01</t>
  </si>
  <si>
    <t>acoge a pereira</t>
  </si>
  <si>
    <t>Ana Lucía Coral Domínguez</t>
  </si>
  <si>
    <t>B/ Julián Buchelly Calle 14 No 16 - 37</t>
  </si>
  <si>
    <t>313 7911592- 318 5818960</t>
  </si>
  <si>
    <t>Fabio Rodríguez Escobar</t>
  </si>
  <si>
    <t>Calle 16B No 29 - 49 Apto</t>
  </si>
  <si>
    <t>fabrodesco@gmail.com</t>
  </si>
  <si>
    <t>727 0715</t>
  </si>
  <si>
    <t>312 2130434</t>
  </si>
  <si>
    <t>Karina Sofía Benavides Moreno</t>
  </si>
  <si>
    <t>MANZANA 23 CASA 31</t>
  </si>
  <si>
    <t>k.aribe1977@hotmail.com</t>
  </si>
  <si>
    <t>Alfonso Valbuena González</t>
  </si>
  <si>
    <t>Pereira</t>
  </si>
  <si>
    <t xml:space="preserve">Luz Bibiana Zuluaga Velasquez </t>
  </si>
  <si>
    <t>maestria</t>
  </si>
  <si>
    <t>bulevar de de las villas manzana 8 casa 13</t>
  </si>
  <si>
    <t>lubibianazv@hotmail.com</t>
  </si>
  <si>
    <t>Valentina Henao Marín</t>
  </si>
  <si>
    <t>San Jorge</t>
  </si>
  <si>
    <t>Carrera 22 N° 47-15</t>
  </si>
  <si>
    <t>valenhenaomarin@gmail.com</t>
  </si>
  <si>
    <t>Sandra Lorena Yepes</t>
  </si>
  <si>
    <t>Conjunto Cerrado Altamira</t>
  </si>
  <si>
    <t>lyepes@utp.edu.co</t>
  </si>
  <si>
    <t>Maria Alis Agudelo Gómez</t>
  </si>
  <si>
    <t>Los cedros bloque 1  apto 201</t>
  </si>
  <si>
    <t>alis.agudelo@gmail.com</t>
  </si>
  <si>
    <t>3267073/3255992</t>
  </si>
  <si>
    <t>3158339585</t>
  </si>
  <si>
    <t>42,080,544</t>
  </si>
  <si>
    <t>Bulevar de las Villas Manzana 8 Casa 13</t>
  </si>
  <si>
    <t>Carolina María Cubides Román</t>
  </si>
  <si>
    <t>Cra 12 No 95E-86</t>
  </si>
  <si>
    <t>caromcubides@gmail.com</t>
  </si>
  <si>
    <t>314 890 4918</t>
  </si>
  <si>
    <t>FSH008</t>
  </si>
  <si>
    <t>PDE2405</t>
  </si>
  <si>
    <t>PROCESOS DEMOCRATICOS</t>
  </si>
  <si>
    <t>Marcela Duque Rios</t>
  </si>
  <si>
    <t>carrera 23 nro 41-50 apto 206</t>
  </si>
  <si>
    <t>marceladuquerios@gmail.com</t>
  </si>
  <si>
    <t>se une a pasto</t>
  </si>
  <si>
    <t>Nohora Constanza Granados Villamil</t>
  </si>
  <si>
    <t>Ciudad Pereira, Km 1 vía Armenia. Manzana 5, Bloque 1, Apto 101</t>
  </si>
  <si>
    <t>gnorha@yahoo.es</t>
  </si>
  <si>
    <t>acoge a tumaco virtual</t>
  </si>
  <si>
    <t>Helbert Ariel  Novoa Mendoza</t>
  </si>
  <si>
    <t>Armenia</t>
  </si>
  <si>
    <t>Guaduales de la Villa, manzana 1 casa 28</t>
  </si>
  <si>
    <t>helbertnovoa@hotmail.com</t>
  </si>
  <si>
    <t xml:space="preserve">Mayra Lorena Moreno </t>
  </si>
  <si>
    <t xml:space="preserve">Cra 75 No. 3C-11 </t>
  </si>
  <si>
    <t>mayralorena76@yahoo.com</t>
  </si>
  <si>
    <t>Luisa Fernanda Cadavid Jaramillo</t>
  </si>
  <si>
    <t>calle 41 nro 101 a - 97</t>
  </si>
  <si>
    <t>luisacadavid@gmail.com</t>
  </si>
  <si>
    <t xml:space="preserve">Sab. 1 de feb. </t>
  </si>
  <si>
    <t>Acoge a quibdó</t>
  </si>
  <si>
    <t>QB</t>
  </si>
  <si>
    <t>Alirio de Jesús Ortiz</t>
  </si>
  <si>
    <t>B/ San Judas Tadeo</t>
  </si>
  <si>
    <t>QB01</t>
  </si>
  <si>
    <t>Lisdey Asned Londoño Puerta</t>
  </si>
  <si>
    <t>CR 6 n° 15- 95</t>
  </si>
  <si>
    <t>lachikys26@yahoo.com</t>
  </si>
  <si>
    <t>672 51 66</t>
  </si>
  <si>
    <t>312 740 99 08</t>
  </si>
  <si>
    <t>II-VIII-IX</t>
  </si>
  <si>
    <t>se unen los tres semestres en la presencial y acoge a antropologia</t>
  </si>
  <si>
    <t>Yira Lizet Perea Osorno</t>
  </si>
  <si>
    <t>Calle 8 nro 84-f-22</t>
  </si>
  <si>
    <t>ylpereao@hotmail.com</t>
  </si>
  <si>
    <t xml:space="preserve">Ana Julia  Hidalgo Ruiz </t>
  </si>
  <si>
    <t>Cra. 17 Nº 22 - 30 B/ El Jardín</t>
  </si>
  <si>
    <t>ana_hidalgo25@yahoo.com</t>
  </si>
  <si>
    <t>Viernes 25 y sabado 26 de abril</t>
  </si>
  <si>
    <t>la docente de quibdó apoyará las asesorías presenciales para la revisión de lso trabajos de grado</t>
  </si>
  <si>
    <t>TM</t>
  </si>
  <si>
    <t>Tumaco</t>
  </si>
  <si>
    <t>TM01</t>
  </si>
  <si>
    <t>DANNA ZULEIRA QUIÑONES CAJIAO</t>
  </si>
  <si>
    <t>21ª92 av. férrea</t>
  </si>
  <si>
    <t>danna1580@gmail.com</t>
  </si>
  <si>
    <t>3166716243-3145644749</t>
  </si>
  <si>
    <t>se une  con medellin</t>
  </si>
  <si>
    <t>Johana Vanesa Benavides</t>
  </si>
  <si>
    <t>manzana 23 casa 31 barrio Tamasagra</t>
  </si>
  <si>
    <t>vabemo1910@hotmail.com</t>
  </si>
  <si>
    <t>Luis Albeiro Rosero Mera</t>
  </si>
  <si>
    <t xml:space="preserve">Carrera 22B No. 9-44                      </t>
  </si>
  <si>
    <t>Albeiro-5@hotmail.com.co</t>
  </si>
  <si>
    <t>Carmen Alicia García Quiñones</t>
  </si>
  <si>
    <t>313-7286697</t>
  </si>
  <si>
    <t>carmena.2009@hotmail.com</t>
  </si>
  <si>
    <t>VII-VIII</t>
  </si>
  <si>
    <t>se une a cali presencial y virtual</t>
  </si>
  <si>
    <t>na</t>
  </si>
  <si>
    <t>Presentacion institucional, reglamento estudiantil y malla</t>
  </si>
  <si>
    <t>Viernes 14 de marzo</t>
  </si>
  <si>
    <t>Aprendizaje autónomo y colaborativo   e induccion a la plataforma</t>
  </si>
  <si>
    <t>sabado 15 de Marzo</t>
  </si>
  <si>
    <t>15 marzo hasta 11 de abril</t>
  </si>
  <si>
    <t xml:space="preserve">Competencias comunicativas </t>
  </si>
  <si>
    <t>Domingo 16 de marzo</t>
  </si>
  <si>
    <t>GN1</t>
  </si>
  <si>
    <t xml:space="preserve">Historia del Trabajo Social </t>
  </si>
  <si>
    <t>Viernes 11 y sabado 12 de abril</t>
  </si>
  <si>
    <t>12 de abril hasta 24 de mayo</t>
  </si>
  <si>
    <t>6 de abril hasta 18 de mayo</t>
  </si>
  <si>
    <t xml:space="preserve">Identidad y pensamiento Claretiano </t>
  </si>
  <si>
    <t>Domingo 13 de abril</t>
  </si>
  <si>
    <t>12  de abril hasta 10 de mayo</t>
  </si>
  <si>
    <t>GN2</t>
  </si>
  <si>
    <t>TSP001</t>
  </si>
  <si>
    <t>sabado 24 de mayo</t>
  </si>
  <si>
    <t>24 de mayo hasta 20 de junio</t>
  </si>
  <si>
    <t xml:space="preserve">Fundamento de psicología social Crítica </t>
  </si>
  <si>
    <t>Domingo 25 de mayo</t>
  </si>
  <si>
    <t>GN3</t>
  </si>
  <si>
    <t xml:space="preserve">Politica Social I: Fundamentos </t>
  </si>
  <si>
    <t>viernes 20 y sabado 21 de junio</t>
  </si>
  <si>
    <t>21 de junio hasta 1 de agosto</t>
  </si>
  <si>
    <t xml:space="preserve">Fundamento del Trabajo Social </t>
  </si>
  <si>
    <t>domingo 22 y lunes 23 de junio</t>
  </si>
  <si>
    <t>Identidad y pensamiento Claretiano</t>
  </si>
  <si>
    <t>31 de  mayo</t>
  </si>
  <si>
    <t>31 de mayo - 27 de junio</t>
  </si>
  <si>
    <t>Antropología Social y Cultural</t>
  </si>
  <si>
    <t>1 de junio</t>
  </si>
  <si>
    <t>Historia del Trabajo Social</t>
  </si>
  <si>
    <t xml:space="preserve"> 27 y 28 de Junio</t>
  </si>
  <si>
    <t>28 de junio - 8 de agosto</t>
  </si>
  <si>
    <t>Fundamento del Trabajo Social</t>
  </si>
  <si>
    <t>29 y 30 de Junio</t>
  </si>
  <si>
    <t>Politica Social I: Fundamentos</t>
  </si>
  <si>
    <t>8 y 9 de agosto</t>
  </si>
  <si>
    <t>9 de agosto - 19 de septiembre</t>
  </si>
  <si>
    <t>Fundamento de psicología social Crítica</t>
  </si>
  <si>
    <t>10 de agosto</t>
  </si>
  <si>
    <t>9 de agosto - 6 de septiembre</t>
  </si>
  <si>
    <t>25 de abril</t>
  </si>
  <si>
    <t>26 de abril - 24 de mayo</t>
  </si>
  <si>
    <t>Maria Teresa Ramirez Cardona</t>
  </si>
  <si>
    <t>23 y 24 de mayo</t>
  </si>
  <si>
    <t>24 de mayo - 4  de julio</t>
  </si>
  <si>
    <t>25 de mayo</t>
  </si>
  <si>
    <t>24 de mayo - 21 de junio</t>
  </si>
  <si>
    <t xml:space="preserve">27 y 28 de junio </t>
  </si>
  <si>
    <t>5 de julio -  15 de Agosto</t>
  </si>
  <si>
    <t>29 y 30 de junio</t>
  </si>
  <si>
    <t>16 de agosto</t>
  </si>
  <si>
    <t>16 de agosto - 12 de septiembre</t>
  </si>
  <si>
    <t>17 de agosto</t>
  </si>
  <si>
    <t>CANT.VIAJES</t>
  </si>
  <si>
    <t>A PAGAR NÓMINA + PS</t>
  </si>
  <si>
    <t>ALDEMAR MACÍAS TAMAYO</t>
  </si>
  <si>
    <t>1 Neiva-Mocoa 1 día</t>
  </si>
  <si>
    <t>ALEJANDRO GOBRIN OCHIA</t>
  </si>
  <si>
    <t>ALFONSO VALBUENA GONZALEZ</t>
  </si>
  <si>
    <t>2 Bogotá-Pereira 1 día- 3 Bogotá Pereira 2 días</t>
  </si>
  <si>
    <t>ALIRIO DE JESÚS ORTIZ</t>
  </si>
  <si>
    <t>AMANDA GÓMEZ POLO</t>
  </si>
  <si>
    <t>1 Huila-Mocoa 1 día - 2 Huila-Neiva 1 día</t>
  </si>
  <si>
    <t>ANA DILVIA TAMAYO MARÍN</t>
  </si>
  <si>
    <t>ANA JULIA HIDALGO RUIZ</t>
  </si>
  <si>
    <t>ANA LUCÍA CORAL DOMÍNGUEZ</t>
  </si>
  <si>
    <t>1 Pasto-Tumaco 2 días</t>
  </si>
  <si>
    <t>ANDRÉS RESTREPO CORREA</t>
  </si>
  <si>
    <t>ARIEL EDMUNDO TARAZONA PEDRAZA</t>
  </si>
  <si>
    <t>BERHA GUZMELI BOTERO</t>
  </si>
  <si>
    <t>BOLÍVAR PALECHOR GUZMÁN</t>
  </si>
  <si>
    <t>CARLOS AUGUSTO CASTRO</t>
  </si>
  <si>
    <t>CARMEN ALICIA GARCÍA QUIÑONES</t>
  </si>
  <si>
    <t>CAROLINA MARÍA CUBIDES ROMÁN</t>
  </si>
  <si>
    <t>2 Manizales-Pereira 2 días</t>
  </si>
  <si>
    <t>CLAUDIA INÉS RODRIGUEZ CERÓN</t>
  </si>
  <si>
    <t>CRISTIAN CHAPARRO</t>
  </si>
  <si>
    <t>DANNA ZULEIRA QUIÑONES</t>
  </si>
  <si>
    <t>DIANA LOPERA</t>
  </si>
  <si>
    <t>DIANA MILEC CIFUENTES LEITON</t>
  </si>
  <si>
    <t>DORA EMILSE LONDOÑO CAÑOLA</t>
  </si>
  <si>
    <t>DORIS YOLIMA AMAYA</t>
  </si>
  <si>
    <t>FABIO RODRÍGUEZ ESCOBAR</t>
  </si>
  <si>
    <t>GIULIANA CASTRO CORREA</t>
  </si>
  <si>
    <t>HECTOR REINALDO CHAVEZ MURIEL</t>
  </si>
  <si>
    <t>HELBERT ARIEL NOVOA MENDOZA</t>
  </si>
  <si>
    <t>1 Armenia-Pereira 2 días</t>
  </si>
  <si>
    <t>IVONNE ADRIANA MÉNDEZ PANIAGUA</t>
  </si>
  <si>
    <t>JHON JAIRO FLÓREZ PALACIOS</t>
  </si>
  <si>
    <t>JOHANA VANESA BENAVIDES</t>
  </si>
  <si>
    <t>2 Pasto-Tumaco 2 días</t>
  </si>
  <si>
    <t>JORGE MANUEL ESCOBAR ORTIZ</t>
  </si>
  <si>
    <t>JOSE FERNEY TORRES PIEDRAHITA</t>
  </si>
  <si>
    <t>JOSE MANUEL BARONA RIVAS</t>
  </si>
  <si>
    <t>JUAN CARLOS GAONA</t>
  </si>
  <si>
    <t>JUAN JOSÉ BOLAÑOS LUQUE</t>
  </si>
  <si>
    <t>1 Villavicencio-Pereira 1 día</t>
  </si>
  <si>
    <t>JUVENA ELIECER TABARES DUQUE</t>
  </si>
  <si>
    <t>KARINA SOFÍA BENAVIDES MORENO</t>
  </si>
  <si>
    <t>LEONARDO VALENCIA</t>
  </si>
  <si>
    <t>1 Manizales-Cali 1 día - 1 Manizales-Cali 2 días</t>
  </si>
  <si>
    <t>LINA ANDREA SANTOS BARRERO</t>
  </si>
  <si>
    <t>2 neiva-Mocoa 1 día</t>
  </si>
  <si>
    <t>LISDEY ASNED LONDOÑO PUERTA</t>
  </si>
  <si>
    <t>LORENA AGUDELO OBANDO</t>
  </si>
  <si>
    <t>LUCY SÁNCHEZ MUÑOZ</t>
  </si>
  <si>
    <t>1 Cali-Quibdó 2 días</t>
  </si>
  <si>
    <t>LUIS ALBERTO ROSERO MERA</t>
  </si>
  <si>
    <t>LUIS ENRIQUE CUESTA MARTINEZ</t>
  </si>
  <si>
    <t>1 Quibdó-Bojayá 2 días</t>
  </si>
  <si>
    <t>LUIS FERNANDO REYES BECERRA</t>
  </si>
  <si>
    <t>LUIS FRANCISCO MELO</t>
  </si>
  <si>
    <t>1 Pasto-Mocoa 1 día - 2 Pasto-Tumaco 2 días</t>
  </si>
  <si>
    <t>LUISA FERNANDA CADAVID JARAMILLO</t>
  </si>
  <si>
    <t>1 Medellín-Pereira 1 día</t>
  </si>
  <si>
    <t>LUZ BIBIANA ZULUAGA VELÁSQUEZ</t>
  </si>
  <si>
    <t>LUZ ELENA BETANCUR GÓMEZ</t>
  </si>
  <si>
    <t>LUZ JESSELY FERRER SALCEDO</t>
  </si>
  <si>
    <t>LUZ MARINA CHAPARRO CRUZ</t>
  </si>
  <si>
    <t>LUZ MARINA VALENCIA VALOYES</t>
  </si>
  <si>
    <t>MARCELA DUQUE RÍOS</t>
  </si>
  <si>
    <t>1 Manizales-Pereira 1 día - 1 Manizales-Pereira 2 días</t>
  </si>
  <si>
    <t>MARGARITA CORRALES</t>
  </si>
  <si>
    <t>MARIA FERNANDA GIL CLAROS</t>
  </si>
  <si>
    <t>MARICEL MENA LOPEZ</t>
  </si>
  <si>
    <t>MARISODELI PALACIOS ESTRADA</t>
  </si>
  <si>
    <t>2 Quibdó-Bojayá 2 días</t>
  </si>
  <si>
    <t>MARLENY ORDOÑEZ OLMEDO</t>
  </si>
  <si>
    <t>MARTHA LUCÍA MONJE MAHECHA</t>
  </si>
  <si>
    <t>MAYRA LORENA MORENO</t>
  </si>
  <si>
    <t>2 Cali-Pereira 1 día</t>
  </si>
  <si>
    <t>NANCY GRACIELA DÁVILA PÉREZ</t>
  </si>
  <si>
    <t>1 Pasto-Pereira 2 días - 1 Pasto-Tumaco 2 días</t>
  </si>
  <si>
    <t>NELSON MONTOYA PABÓN</t>
  </si>
  <si>
    <t>NOHORA CONSTANZA GRANADOS VILLAMIL</t>
  </si>
  <si>
    <t>3 Bogotá-Pereira 2 días</t>
  </si>
  <si>
    <t>OSWALDO MARTÍNEZ CORDOZO</t>
  </si>
  <si>
    <t>PABLO EMILIO ALAYÓN LÓPEZ</t>
  </si>
  <si>
    <t>PATRICIA MILENA OSORNO ZULUAGA</t>
  </si>
  <si>
    <t>1 Quibdó-Bojayá 3 días</t>
  </si>
  <si>
    <t>SANDRA ELIZABETH COLORADO RENDÓN</t>
  </si>
  <si>
    <t>SANDRA LORENA YEPES</t>
  </si>
  <si>
    <t>SANDRA PATRICIA MOGOLLÓN RODRÍGUEZ</t>
  </si>
  <si>
    <t>2 Cali-Mocoa 2 días</t>
  </si>
  <si>
    <t>SANDRA ROCÍO GUERRERO TORRES</t>
  </si>
  <si>
    <t xml:space="preserve">EN OTRO GRUPO </t>
  </si>
  <si>
    <t>VACACIONALES</t>
  </si>
  <si>
    <t>VALENTINA HENAO MARÍN</t>
  </si>
  <si>
    <t>2 Quibdó-Pereira 2 díasy 1 Quibdó-Pereira 1 día</t>
  </si>
  <si>
    <t>WILLIAM CALDERÓN GARCÍA</t>
  </si>
  <si>
    <t>WILSON HERNEY MELLIZO ROJAS</t>
  </si>
  <si>
    <t>WILSON JUVENAL VALLEJO FUENMAYOR</t>
  </si>
  <si>
    <t>YIRA LIZETH PEREA OSORNO</t>
  </si>
  <si>
    <t>CARGO 2</t>
  </si>
  <si>
    <t>CARGO 3</t>
  </si>
  <si>
    <t>CARGO 4</t>
  </si>
  <si>
    <t>30 personas curso corto</t>
  </si>
  <si>
    <t>5to</t>
  </si>
  <si>
    <t>3ro</t>
  </si>
  <si>
    <t>10mo</t>
  </si>
  <si>
    <t>CANT.HORAS REMUNERADAS</t>
  </si>
  <si>
    <t>CANT. HORAS NO REMUNERADAS</t>
  </si>
  <si>
    <t>Alfonso Valbuena Gonzáles</t>
  </si>
  <si>
    <t>HUGO ALEXANDER VILLA BECERRRA</t>
  </si>
  <si>
    <t>DERECHOS DE GRADO</t>
  </si>
  <si>
    <t>VALOR DERECHOS DE GRADO</t>
  </si>
  <si>
    <t>TOTAL X DERECHOS DE GRADO</t>
  </si>
  <si>
    <t>MATRÍCULAS DE PREGRADO</t>
  </si>
  <si>
    <t>CARGO 5</t>
  </si>
  <si>
    <t>FACULTAD:</t>
  </si>
  <si>
    <t>SEM 1 AÑO</t>
  </si>
  <si>
    <t>SEM 2 AÑO</t>
  </si>
  <si>
    <t>OTROS CONCEPTOS PECUNIARIOS</t>
  </si>
  <si>
    <t>CONCEPTO PECUNIARIO</t>
  </si>
  <si>
    <t>NO. ESTUDIANTES</t>
  </si>
  <si>
    <t>VALOR CONCEPTO/ESTUDIANTE</t>
  </si>
  <si>
    <t>Inscripciones</t>
  </si>
  <si>
    <t>Cursos dirigidos</t>
  </si>
  <si>
    <t>Cursos vacacionales</t>
  </si>
  <si>
    <t>Examenes de suficiencia</t>
  </si>
  <si>
    <t>Otros</t>
  </si>
  <si>
    <t>CONCEPTO:</t>
  </si>
  <si>
    <t>#</t>
  </si>
  <si>
    <t>##</t>
  </si>
  <si>
    <t>###</t>
  </si>
  <si>
    <t>####</t>
  </si>
  <si>
    <t>PREGRADO/ POSTGRADO</t>
  </si>
  <si>
    <t>PROGRAMA ESPECÍFICO</t>
  </si>
  <si>
    <r>
      <t xml:space="preserve">NOTA: </t>
    </r>
    <r>
      <rPr>
        <sz val="10"/>
        <color theme="1"/>
        <rFont val="Arial"/>
        <family val="2"/>
      </rPr>
      <t>Formulación aplica si se toma política de viajes FUCLA, si es presentada por el conferencista simplemente indicar valor en observaciones</t>
    </r>
  </si>
  <si>
    <t>Código: FGF01</t>
  </si>
  <si>
    <t>Versión: 01</t>
  </si>
  <si>
    <t>PLANTILLA DE INGRESOS Y GASTOS</t>
  </si>
  <si>
    <t>Ver Anexo1. Malla</t>
  </si>
  <si>
    <t>Ver Anexo1 Malla</t>
  </si>
  <si>
    <t>AUTORIZACIÓN CONSEJO SUPERIOR</t>
  </si>
  <si>
    <t xml:space="preserve">*Autorización Consejo Superior: </t>
  </si>
  <si>
    <t>FACULTAD</t>
  </si>
  <si>
    <t>FUENTE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</si>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</sst>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_);_(@_)"/>
    <numFmt numFmtId="165" formatCode="_(* #,##0.00_);_(* \(#,##0.00\);_(* &quot;-&quot;??_);_(@_)"/>
    <numFmt numFmtId="166" formatCode="_([$$-240A]\ * #,##0_);_([$$-240A]\ * \(#,##0\);_([$$-240A]\ * &quot;-&quot;??_);_(@_)"/>
    <numFmt numFmtId="167" formatCode="_([$$-240A]\ * #,##0.00_);_([$$-240A]\ * \(#,##0.00\);_([$$-240A]\ * &quot;-&quot;??_);_(@_)"/>
    <numFmt numFmtId="168" formatCode="#,##0.0000"/>
    <numFmt numFmtId="169" formatCode="mmm\-yy;@"/>
    <numFmt numFmtId="170" formatCode="m/d/yyyy;@"/>
    <numFmt numFmtId="171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u/>
      <sz val="11"/>
      <color theme="10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7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11" borderId="0" applyNumberFormat="0" applyBorder="0" applyAlignment="0" applyProtection="0"/>
    <xf numFmtId="0" fontId="7" fillId="0" borderId="0"/>
    <xf numFmtId="0" fontId="15" fillId="0" borderId="0"/>
    <xf numFmtId="165" fontId="5" fillId="0" borderId="0" applyFont="0" applyFill="0" applyBorder="0" applyAlignment="0" applyProtection="0"/>
  </cellStyleXfs>
  <cellXfs count="501"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3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7" borderId="0" xfId="0" applyFont="1" applyFill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/>
    </xf>
    <xf numFmtId="0" fontId="14" fillId="16" borderId="2" xfId="0" applyFont="1" applyFill="1" applyBorder="1" applyAlignment="1">
      <alignment wrapText="1"/>
    </xf>
    <xf numFmtId="0" fontId="13" fillId="0" borderId="0" xfId="0" applyFont="1"/>
    <xf numFmtId="0" fontId="16" fillId="0" borderId="0" xfId="0" applyFont="1" applyAlignment="1">
      <alignment horizontal="center"/>
    </xf>
    <xf numFmtId="1" fontId="13" fillId="0" borderId="0" xfId="0" applyNumberFormat="1" applyFont="1"/>
    <xf numFmtId="0" fontId="16" fillId="0" borderId="0" xfId="0" applyFont="1" applyBorder="1"/>
    <xf numFmtId="0" fontId="13" fillId="0" borderId="0" xfId="0" applyFont="1" applyBorder="1"/>
    <xf numFmtId="0" fontId="13" fillId="0" borderId="2" xfId="0" applyFont="1" applyBorder="1"/>
    <xf numFmtId="0" fontId="16" fillId="0" borderId="6" xfId="0" applyFont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</xf>
    <xf numFmtId="0" fontId="13" fillId="0" borderId="2" xfId="0" applyFont="1" applyBorder="1" applyProtection="1">
      <protection locked="0"/>
    </xf>
    <xf numFmtId="3" fontId="18" fillId="0" borderId="2" xfId="0" applyNumberFormat="1" applyFont="1" applyBorder="1" applyProtection="1">
      <protection locked="0"/>
    </xf>
    <xf numFmtId="0" fontId="18" fillId="0" borderId="2" xfId="0" applyFont="1" applyBorder="1" applyProtection="1">
      <protection locked="0"/>
    </xf>
    <xf numFmtId="3" fontId="13" fillId="0" borderId="2" xfId="0" applyNumberFormat="1" applyFont="1" applyBorder="1" applyAlignment="1" applyProtection="1">
      <alignment horizontal="center"/>
      <protection locked="0"/>
    </xf>
    <xf numFmtId="3" fontId="13" fillId="0" borderId="2" xfId="0" applyNumberFormat="1" applyFont="1" applyBorder="1" applyAlignment="1" applyProtection="1">
      <alignment wrapText="1"/>
      <protection locked="0"/>
    </xf>
    <xf numFmtId="3" fontId="11" fillId="0" borderId="2" xfId="0" applyNumberFormat="1" applyFont="1" applyBorder="1" applyProtection="1">
      <protection locked="0"/>
    </xf>
    <xf numFmtId="3" fontId="11" fillId="0" borderId="2" xfId="0" applyNumberFormat="1" applyFont="1" applyBorder="1" applyAlignment="1" applyProtection="1">
      <alignment horizontal="right"/>
      <protection locked="0"/>
    </xf>
    <xf numFmtId="3" fontId="11" fillId="0" borderId="2" xfId="0" applyNumberFormat="1" applyFont="1" applyBorder="1" applyAlignment="1" applyProtection="1">
      <alignment horizontal="left"/>
      <protection locked="0"/>
    </xf>
    <xf numFmtId="3" fontId="13" fillId="0" borderId="2" xfId="0" applyNumberFormat="1" applyFont="1" applyBorder="1" applyAlignment="1" applyProtection="1">
      <alignment horizontal="center" wrapText="1"/>
      <protection locked="0"/>
    </xf>
    <xf numFmtId="0" fontId="18" fillId="0" borderId="2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3" fontId="13" fillId="0" borderId="2" xfId="0" applyNumberFormat="1" applyFont="1" applyFill="1" applyBorder="1" applyProtection="1">
      <protection locked="0"/>
    </xf>
    <xf numFmtId="3" fontId="13" fillId="0" borderId="2" xfId="0" applyNumberFormat="1" applyFont="1" applyFill="1" applyBorder="1" applyAlignment="1" applyProtection="1">
      <alignment wrapText="1"/>
      <protection locked="0"/>
    </xf>
    <xf numFmtId="0" fontId="13" fillId="0" borderId="2" xfId="0" applyFont="1" applyFill="1" applyBorder="1" applyAlignment="1" applyProtection="1">
      <alignment wrapText="1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3" fontId="13" fillId="0" borderId="2" xfId="0" applyNumberFormat="1" applyFont="1" applyFill="1" applyBorder="1" applyAlignment="1" applyProtection="1">
      <alignment horizontal="center"/>
      <protection locked="0"/>
    </xf>
    <xf numFmtId="167" fontId="13" fillId="0" borderId="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Protection="1">
      <protection locked="0"/>
    </xf>
    <xf numFmtId="3" fontId="16" fillId="0" borderId="2" xfId="0" applyNumberFormat="1" applyFont="1" applyFill="1" applyBorder="1" applyAlignment="1" applyProtection="1">
      <alignment wrapText="1"/>
      <protection locked="0"/>
    </xf>
    <xf numFmtId="3" fontId="16" fillId="0" borderId="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167" fontId="16" fillId="0" borderId="2" xfId="0" applyNumberFormat="1" applyFont="1" applyFill="1" applyBorder="1" applyProtection="1">
      <protection locked="0"/>
    </xf>
    <xf numFmtId="167" fontId="16" fillId="0" borderId="11" xfId="0" applyNumberFormat="1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6" fillId="0" borderId="6" xfId="0" applyFont="1" applyFill="1" applyBorder="1" applyAlignment="1" applyProtection="1">
      <alignment horizontal="center" wrapText="1"/>
      <protection locked="0"/>
    </xf>
    <xf numFmtId="167" fontId="13" fillId="0" borderId="2" xfId="0" applyNumberFormat="1" applyFont="1" applyFill="1" applyBorder="1" applyProtection="1">
      <protection locked="0"/>
    </xf>
    <xf numFmtId="167" fontId="13" fillId="5" borderId="2" xfId="0" applyNumberFormat="1" applyFont="1" applyFill="1" applyBorder="1" applyProtection="1">
      <protection locked="0"/>
    </xf>
    <xf numFmtId="167" fontId="16" fillId="0" borderId="2" xfId="0" applyNumberFormat="1" applyFont="1" applyBorder="1" applyProtection="1"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167" fontId="16" fillId="0" borderId="0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3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Protection="1">
      <protection locked="0"/>
    </xf>
    <xf numFmtId="166" fontId="16" fillId="2" borderId="0" xfId="0" applyNumberFormat="1" applyFont="1" applyFill="1" applyBorder="1" applyProtection="1">
      <protection locked="0"/>
    </xf>
    <xf numFmtId="166" fontId="16" fillId="2" borderId="1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Protection="1">
      <protection locked="0"/>
    </xf>
    <xf numFmtId="166" fontId="16" fillId="0" borderId="0" xfId="0" applyNumberFormat="1" applyFont="1" applyFill="1" applyBorder="1" applyProtection="1">
      <protection locked="0"/>
    </xf>
    <xf numFmtId="0" fontId="13" fillId="0" borderId="13" xfId="0" applyFont="1" applyFill="1" applyBorder="1" applyProtection="1">
      <protection locked="0"/>
    </xf>
    <xf numFmtId="0" fontId="13" fillId="0" borderId="22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166" fontId="13" fillId="0" borderId="2" xfId="0" applyNumberFormat="1" applyFont="1" applyFill="1" applyBorder="1" applyProtection="1">
      <protection locked="0"/>
    </xf>
    <xf numFmtId="0" fontId="13" fillId="0" borderId="2" xfId="0" applyFont="1" applyFill="1" applyBorder="1" applyAlignment="1" applyProtection="1">
      <alignment horizontal="right"/>
      <protection locked="0"/>
    </xf>
    <xf numFmtId="1" fontId="13" fillId="0" borderId="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right"/>
      <protection locked="0"/>
    </xf>
    <xf numFmtId="166" fontId="16" fillId="0" borderId="2" xfId="0" applyNumberFormat="1" applyFont="1" applyFill="1" applyBorder="1" applyAlignment="1" applyProtection="1">
      <alignment horizontal="center"/>
      <protection locked="0"/>
    </xf>
    <xf numFmtId="166" fontId="16" fillId="0" borderId="2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right"/>
      <protection locked="0"/>
    </xf>
    <xf numFmtId="10" fontId="13" fillId="0" borderId="0" xfId="0" applyNumberFormat="1" applyFont="1" applyBorder="1" applyProtection="1">
      <protection locked="0"/>
    </xf>
    <xf numFmtId="1" fontId="13" fillId="0" borderId="0" xfId="0" applyNumberFormat="1" applyFont="1" applyBorder="1" applyProtection="1">
      <protection locked="0"/>
    </xf>
    <xf numFmtId="1" fontId="13" fillId="0" borderId="0" xfId="0" applyNumberFormat="1" applyFont="1" applyProtection="1">
      <protection locked="0"/>
    </xf>
    <xf numFmtId="166" fontId="16" fillId="0" borderId="22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167" fontId="13" fillId="0" borderId="2" xfId="0" applyNumberFormat="1" applyFont="1" applyBorder="1" applyProtection="1">
      <protection locked="0"/>
    </xf>
    <xf numFmtId="166" fontId="13" fillId="0" borderId="0" xfId="0" applyNumberFormat="1" applyFont="1" applyFill="1" applyBorder="1" applyProtection="1">
      <protection locked="0"/>
    </xf>
    <xf numFmtId="1" fontId="13" fillId="0" borderId="0" xfId="0" applyNumberFormat="1" applyFont="1" applyFill="1" applyBorder="1" applyProtection="1">
      <protection locked="0"/>
    </xf>
    <xf numFmtId="167" fontId="13" fillId="0" borderId="0" xfId="0" applyNumberFormat="1" applyFont="1" applyFill="1" applyBorder="1" applyProtection="1">
      <protection locked="0"/>
    </xf>
    <xf numFmtId="167" fontId="13" fillId="0" borderId="0" xfId="0" applyNumberFormat="1" applyFont="1" applyBorder="1" applyProtection="1">
      <protection locked="0"/>
    </xf>
    <xf numFmtId="1" fontId="13" fillId="0" borderId="2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166" fontId="16" fillId="2" borderId="2" xfId="0" applyNumberFormat="1" applyFont="1" applyFill="1" applyBorder="1" applyProtection="1"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horizontal="center" wrapText="1"/>
      <protection locked="0"/>
    </xf>
    <xf numFmtId="0" fontId="19" fillId="0" borderId="2" xfId="0" applyFont="1" applyFill="1" applyBorder="1" applyAlignment="1" applyProtection="1">
      <alignment horizontal="right"/>
      <protection locked="0"/>
    </xf>
    <xf numFmtId="166" fontId="19" fillId="0" borderId="2" xfId="0" applyNumberFormat="1" applyFont="1" applyFill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166" fontId="20" fillId="0" borderId="2" xfId="0" applyNumberFormat="1" applyFont="1" applyFill="1" applyBorder="1" applyAlignment="1" applyProtection="1">
      <alignment horizontal="left"/>
      <protection locked="0"/>
    </xf>
    <xf numFmtId="3" fontId="13" fillId="0" borderId="0" xfId="0" applyNumberFormat="1" applyFont="1" applyBorder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167" fontId="20" fillId="2" borderId="2" xfId="0" applyNumberFormat="1" applyFont="1" applyFill="1" applyBorder="1" applyAlignment="1" applyProtection="1">
      <alignment horizontal="left"/>
      <protection locked="0"/>
    </xf>
    <xf numFmtId="168" fontId="13" fillId="0" borderId="0" xfId="0" applyNumberFormat="1" applyFont="1" applyBorder="1" applyProtection="1">
      <protection locked="0"/>
    </xf>
    <xf numFmtId="3" fontId="13" fillId="0" borderId="22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3" fontId="13" fillId="2" borderId="2" xfId="0" applyNumberFormat="1" applyFont="1" applyFill="1" applyBorder="1" applyAlignment="1" applyProtection="1">
      <alignment horizontal="center"/>
      <protection locked="0"/>
    </xf>
    <xf numFmtId="3" fontId="16" fillId="0" borderId="0" xfId="0" applyNumberFormat="1" applyFont="1" applyBorder="1" applyAlignment="1" applyProtection="1">
      <alignment horizontal="right"/>
      <protection locked="0"/>
    </xf>
    <xf numFmtId="3" fontId="16" fillId="0" borderId="0" xfId="0" applyNumberFormat="1" applyFont="1" applyBorder="1" applyProtection="1">
      <protection locked="0"/>
    </xf>
    <xf numFmtId="3" fontId="16" fillId="2" borderId="2" xfId="0" applyNumberFormat="1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3" fontId="13" fillId="0" borderId="2" xfId="0" applyNumberFormat="1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 wrapText="1"/>
      <protection locked="0"/>
    </xf>
    <xf numFmtId="167" fontId="16" fillId="0" borderId="0" xfId="0" applyNumberFormat="1" applyFont="1" applyBorder="1" applyAlignment="1" applyProtection="1">
      <alignment horizontal="right"/>
      <protection locked="0"/>
    </xf>
    <xf numFmtId="167" fontId="16" fillId="2" borderId="6" xfId="0" applyNumberFormat="1" applyFont="1" applyFill="1" applyBorder="1" applyProtection="1">
      <protection locked="0"/>
    </xf>
    <xf numFmtId="166" fontId="13" fillId="2" borderId="2" xfId="0" applyNumberFormat="1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3" fontId="13" fillId="2" borderId="2" xfId="0" applyNumberFormat="1" applyFont="1" applyFill="1" applyBorder="1" applyProtection="1">
      <protection locked="0"/>
    </xf>
    <xf numFmtId="167" fontId="16" fillId="2" borderId="2" xfId="0" applyNumberFormat="1" applyFont="1" applyFill="1" applyBorder="1" applyProtection="1">
      <protection locked="0"/>
    </xf>
    <xf numFmtId="0" fontId="16" fillId="2" borderId="2" xfId="0" applyFont="1" applyFill="1" applyBorder="1" applyProtection="1">
      <protection locked="0"/>
    </xf>
    <xf numFmtId="167" fontId="16" fillId="0" borderId="0" xfId="0" applyNumberFormat="1" applyFont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167" fontId="16" fillId="0" borderId="0" xfId="0" applyNumberFormat="1" applyFont="1" applyFill="1" applyBorder="1" applyAlignment="1" applyProtection="1">
      <alignment horizontal="right"/>
      <protection locked="0"/>
    </xf>
    <xf numFmtId="3" fontId="13" fillId="0" borderId="12" xfId="0" applyNumberFormat="1" applyFont="1" applyBorder="1" applyProtection="1">
      <protection locked="0"/>
    </xf>
    <xf numFmtId="3" fontId="13" fillId="0" borderId="22" xfId="0" applyNumberFormat="1" applyFont="1" applyFill="1" applyBorder="1" applyProtection="1">
      <protection locked="0"/>
    </xf>
    <xf numFmtId="3" fontId="13" fillId="0" borderId="0" xfId="0" applyNumberFormat="1" applyFont="1" applyFill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3" fontId="13" fillId="0" borderId="21" xfId="0" applyNumberFormat="1" applyFont="1" applyBorder="1" applyProtection="1">
      <protection locked="0"/>
    </xf>
    <xf numFmtId="3" fontId="16" fillId="0" borderId="0" xfId="0" applyNumberFormat="1" applyFont="1" applyProtection="1">
      <protection locked="0"/>
    </xf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8" xfId="0" applyFont="1" applyBorder="1" applyProtection="1"/>
    <xf numFmtId="0" fontId="13" fillId="0" borderId="9" xfId="0" applyFont="1" applyBorder="1" applyAlignment="1" applyProtection="1">
      <alignment horizontal="center"/>
    </xf>
    <xf numFmtId="0" fontId="13" fillId="0" borderId="9" xfId="0" applyFont="1" applyBorder="1" applyProtection="1"/>
    <xf numFmtId="0" fontId="16" fillId="0" borderId="9" xfId="0" applyFont="1" applyBorder="1" applyAlignment="1" applyProtection="1">
      <alignment horizontal="center"/>
    </xf>
    <xf numFmtId="0" fontId="13" fillId="0" borderId="10" xfId="0" applyFont="1" applyBorder="1" applyProtection="1"/>
    <xf numFmtId="0" fontId="13" fillId="0" borderId="13" xfId="0" applyFont="1" applyBorder="1" applyProtection="1"/>
    <xf numFmtId="0" fontId="13" fillId="0" borderId="2" xfId="0" applyFont="1" applyBorder="1" applyAlignment="1" applyProtection="1">
      <alignment vertical="center"/>
    </xf>
    <xf numFmtId="0" fontId="13" fillId="0" borderId="22" xfId="0" applyFont="1" applyBorder="1" applyProtection="1"/>
    <xf numFmtId="0" fontId="16" fillId="0" borderId="0" xfId="0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right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</xf>
    <xf numFmtId="3" fontId="16" fillId="2" borderId="2" xfId="0" applyNumberFormat="1" applyFont="1" applyFill="1" applyBorder="1" applyAlignment="1" applyProtection="1">
      <alignment horizontal="center"/>
    </xf>
    <xf numFmtId="3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/>
    </xf>
    <xf numFmtId="3" fontId="16" fillId="2" borderId="6" xfId="0" applyNumberFormat="1" applyFont="1" applyFill="1" applyBorder="1" applyAlignment="1" applyProtection="1">
      <alignment horizontal="center"/>
    </xf>
    <xf numFmtId="0" fontId="16" fillId="2" borderId="2" xfId="0" applyFont="1" applyFill="1" applyBorder="1" applyProtection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3" fontId="13" fillId="2" borderId="5" xfId="0" applyNumberFormat="1" applyFont="1" applyFill="1" applyBorder="1" applyProtection="1"/>
    <xf numFmtId="0" fontId="16" fillId="2" borderId="6" xfId="0" applyFont="1" applyFill="1" applyBorder="1" applyAlignment="1" applyProtection="1">
      <alignment horizontal="center" wrapText="1"/>
    </xf>
    <xf numFmtId="0" fontId="13" fillId="0" borderId="0" xfId="0" applyFont="1" applyBorder="1" applyProtection="1"/>
    <xf numFmtId="0" fontId="14" fillId="0" borderId="0" xfId="0" applyFont="1"/>
    <xf numFmtId="0" fontId="17" fillId="0" borderId="0" xfId="0" applyFont="1"/>
    <xf numFmtId="0" fontId="22" fillId="0" borderId="0" xfId="0" applyFont="1"/>
    <xf numFmtId="0" fontId="16" fillId="0" borderId="0" xfId="0" applyFont="1"/>
    <xf numFmtId="0" fontId="23" fillId="0" borderId="0" xfId="1" applyFont="1"/>
    <xf numFmtId="0" fontId="13" fillId="0" borderId="0" xfId="0" applyFont="1" applyAlignment="1">
      <alignment horizontal="right"/>
    </xf>
    <xf numFmtId="0" fontId="16" fillId="0" borderId="2" xfId="0" applyFont="1" applyBorder="1"/>
    <xf numFmtId="10" fontId="13" fillId="0" borderId="2" xfId="0" applyNumberFormat="1" applyFont="1" applyBorder="1"/>
    <xf numFmtId="10" fontId="16" fillId="4" borderId="2" xfId="2" applyNumberFormat="1" applyFont="1" applyFill="1" applyBorder="1"/>
    <xf numFmtId="10" fontId="16" fillId="3" borderId="0" xfId="0" applyNumberFormat="1" applyFont="1" applyFill="1" applyBorder="1"/>
    <xf numFmtId="0" fontId="16" fillId="0" borderId="2" xfId="0" applyFont="1" applyFill="1" applyBorder="1"/>
    <xf numFmtId="10" fontId="16" fillId="4" borderId="11" xfId="2" applyNumberFormat="1" applyFont="1" applyFill="1" applyBorder="1"/>
    <xf numFmtId="10" fontId="16" fillId="4" borderId="1" xfId="0" applyNumberFormat="1" applyFont="1" applyFill="1" applyBorder="1"/>
    <xf numFmtId="0" fontId="11" fillId="7" borderId="12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left" vertical="center" wrapText="1"/>
    </xf>
    <xf numFmtId="49" fontId="24" fillId="7" borderId="2" xfId="0" applyNumberFormat="1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horizontal="left" vertical="center" wrapText="1"/>
    </xf>
    <xf numFmtId="164" fontId="24" fillId="7" borderId="2" xfId="0" applyNumberFormat="1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 wrapText="1"/>
    </xf>
    <xf numFmtId="0" fontId="24" fillId="7" borderId="9" xfId="0" applyFont="1" applyFill="1" applyBorder="1" applyAlignment="1">
      <alignment vertical="center" wrapText="1"/>
    </xf>
    <xf numFmtId="0" fontId="25" fillId="7" borderId="2" xfId="0" applyFont="1" applyFill="1" applyBorder="1" applyAlignment="1">
      <alignment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3" fontId="11" fillId="7" borderId="2" xfId="0" applyNumberFormat="1" applyFont="1" applyFill="1" applyBorder="1" applyAlignment="1">
      <alignment vertical="center" wrapText="1"/>
    </xf>
    <xf numFmtId="0" fontId="28" fillId="7" borderId="2" xfId="0" applyFont="1" applyFill="1" applyBorder="1" applyAlignment="1">
      <alignment vertical="center" wrapText="1"/>
    </xf>
    <xf numFmtId="49" fontId="11" fillId="7" borderId="2" xfId="0" applyNumberFormat="1" applyFont="1" applyFill="1" applyBorder="1" applyAlignment="1">
      <alignment horizontal="left" vertical="center" wrapText="1"/>
    </xf>
    <xf numFmtId="169" fontId="11" fillId="7" borderId="2" xfId="0" applyNumberFormat="1" applyFont="1" applyFill="1" applyBorder="1" applyAlignment="1">
      <alignment horizontal="left" vertical="center" wrapText="1"/>
    </xf>
    <xf numFmtId="169" fontId="11" fillId="7" borderId="2" xfId="0" applyNumberFormat="1" applyFont="1" applyFill="1" applyBorder="1" applyAlignment="1">
      <alignment horizontal="center" vertical="center" wrapText="1"/>
    </xf>
    <xf numFmtId="164" fontId="11" fillId="7" borderId="2" xfId="0" applyNumberFormat="1" applyFont="1" applyFill="1" applyBorder="1" applyAlignment="1">
      <alignment horizontal="left" vertical="center" wrapText="1"/>
    </xf>
    <xf numFmtId="0" fontId="26" fillId="7" borderId="0" xfId="0" applyFont="1" applyFill="1" applyAlignment="1">
      <alignment vertical="center" wrapText="1"/>
    </xf>
    <xf numFmtId="0" fontId="11" fillId="9" borderId="2" xfId="0" applyFont="1" applyFill="1" applyBorder="1" applyAlignment="1">
      <alignment vertical="center" wrapText="1"/>
    </xf>
    <xf numFmtId="0" fontId="29" fillId="8" borderId="2" xfId="3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11" fillId="7" borderId="2" xfId="4" applyFont="1" applyFill="1" applyBorder="1" applyAlignment="1" applyProtection="1">
      <alignment vertical="center" wrapText="1"/>
      <protection locked="0"/>
    </xf>
    <xf numFmtId="3" fontId="11" fillId="7" borderId="2" xfId="5" applyNumberFormat="1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left" vertical="center"/>
    </xf>
    <xf numFmtId="0" fontId="11" fillId="7" borderId="2" xfId="6" applyFont="1" applyFill="1" applyBorder="1" applyAlignment="1">
      <alignment vertical="center" wrapText="1"/>
    </xf>
    <xf numFmtId="0" fontId="11" fillId="7" borderId="2" xfId="7" applyFont="1" applyFill="1" applyBorder="1" applyAlignment="1" applyProtection="1">
      <alignment vertical="center"/>
    </xf>
    <xf numFmtId="0" fontId="11" fillId="7" borderId="2" xfId="3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21" fillId="7" borderId="2" xfId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1" fillId="8" borderId="2" xfId="8" applyFont="1" applyFill="1" applyBorder="1" applyAlignment="1">
      <alignment horizontal="center" vertical="center"/>
    </xf>
    <xf numFmtId="3" fontId="11" fillId="7" borderId="2" xfId="9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2" xfId="4" applyFont="1" applyFill="1" applyBorder="1" applyAlignment="1">
      <alignment horizontal="center" vertical="center" wrapText="1"/>
    </xf>
    <xf numFmtId="0" fontId="30" fillId="7" borderId="2" xfId="7" applyFont="1" applyFill="1" applyBorder="1" applyAlignment="1" applyProtection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0" fontId="11" fillId="7" borderId="2" xfId="4" applyFont="1" applyFill="1" applyBorder="1" applyAlignment="1" applyProtection="1">
      <alignment horizontal="left" vertical="center" wrapText="1"/>
      <protection locked="0"/>
    </xf>
    <xf numFmtId="3" fontId="3" fillId="6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31" fillId="6" borderId="2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 wrapText="1"/>
    </xf>
    <xf numFmtId="0" fontId="29" fillId="3" borderId="2" xfId="3" applyFont="1" applyFill="1" applyBorder="1" applyAlignment="1">
      <alignment horizontal="center" vertical="center" wrapText="1"/>
    </xf>
    <xf numFmtId="3" fontId="13" fillId="7" borderId="2" xfId="3" applyNumberFormat="1" applyFont="1" applyFill="1" applyBorder="1" applyAlignment="1">
      <alignment vertical="center" wrapText="1"/>
    </xf>
    <xf numFmtId="0" fontId="13" fillId="7" borderId="2" xfId="3" applyFont="1" applyFill="1" applyBorder="1" applyAlignment="1">
      <alignment vertical="center" wrapText="1"/>
    </xf>
    <xf numFmtId="0" fontId="26" fillId="7" borderId="15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center" vertical="center"/>
    </xf>
    <xf numFmtId="0" fontId="30" fillId="7" borderId="2" xfId="7" applyFont="1" applyFill="1" applyBorder="1" applyAlignment="1" applyProtection="1">
      <alignment horizontal="center" vertical="center" wrapText="1"/>
    </xf>
    <xf numFmtId="20" fontId="11" fillId="7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3" fontId="11" fillId="7" borderId="2" xfId="5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/>
    </xf>
    <xf numFmtId="0" fontId="11" fillId="7" borderId="2" xfId="6" applyFont="1" applyFill="1" applyBorder="1" applyAlignment="1">
      <alignment horizontal="center" vertical="center" wrapText="1"/>
    </xf>
    <xf numFmtId="17" fontId="11" fillId="7" borderId="2" xfId="0" applyNumberFormat="1" applyFont="1" applyFill="1" applyBorder="1" applyAlignment="1">
      <alignment horizontal="left" vertical="center" wrapText="1"/>
    </xf>
    <xf numFmtId="17" fontId="11" fillId="7" borderId="2" xfId="0" applyNumberFormat="1" applyFont="1" applyFill="1" applyBorder="1" applyAlignment="1">
      <alignment horizontal="center" vertical="center" wrapText="1"/>
    </xf>
    <xf numFmtId="0" fontId="29" fillId="3" borderId="2" xfId="3" applyFont="1" applyFill="1" applyBorder="1" applyAlignment="1">
      <alignment vertical="center" wrapText="1"/>
    </xf>
    <xf numFmtId="0" fontId="26" fillId="7" borderId="14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right" vertical="center" wrapText="1"/>
    </xf>
    <xf numFmtId="0" fontId="21" fillId="7" borderId="2" xfId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wrapText="1"/>
    </xf>
    <xf numFmtId="3" fontId="11" fillId="0" borderId="2" xfId="5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21" fillId="7" borderId="2" xfId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center" vertical="center" wrapText="1"/>
    </xf>
    <xf numFmtId="49" fontId="25" fillId="7" borderId="2" xfId="0" applyNumberFormat="1" applyFont="1" applyFill="1" applyBorder="1" applyAlignment="1">
      <alignment horizontal="left" vertical="center" wrapText="1"/>
    </xf>
    <xf numFmtId="49" fontId="25" fillId="7" borderId="2" xfId="0" applyNumberFormat="1" applyFont="1" applyFill="1" applyBorder="1" applyAlignment="1">
      <alignment horizontal="center" vertical="center" wrapText="1"/>
    </xf>
    <xf numFmtId="169" fontId="25" fillId="7" borderId="2" xfId="0" applyNumberFormat="1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vertical="center" wrapText="1"/>
    </xf>
    <xf numFmtId="0" fontId="3" fillId="8" borderId="2" xfId="0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1" fillId="7" borderId="2" xfId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3" fontId="11" fillId="0" borderId="2" xfId="9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4" applyFont="1" applyFill="1" applyBorder="1" applyAlignment="1">
      <alignment horizontal="center" vertical="center" wrapText="1"/>
    </xf>
    <xf numFmtId="0" fontId="21" fillId="7" borderId="2" xfId="1" applyFont="1" applyFill="1" applyBorder="1" applyAlignment="1" applyProtection="1">
      <alignment horizontal="center" vertical="center"/>
    </xf>
    <xf numFmtId="0" fontId="30" fillId="0" borderId="2" xfId="7" applyFont="1" applyFill="1" applyBorder="1" applyAlignment="1" applyProtection="1">
      <alignment horizontal="center" vertical="center"/>
    </xf>
    <xf numFmtId="170" fontId="11" fillId="7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left" vertical="center" wrapText="1"/>
    </xf>
    <xf numFmtId="0" fontId="11" fillId="7" borderId="2" xfId="4" applyFont="1" applyFill="1" applyBorder="1" applyAlignment="1" applyProtection="1">
      <alignment horizontal="center" vertical="center" wrapText="1"/>
      <protection locked="0"/>
    </xf>
    <xf numFmtId="0" fontId="30" fillId="12" borderId="2" xfId="7" applyFont="1" applyFill="1" applyBorder="1" applyAlignment="1" applyProtection="1">
      <alignment horizontal="center" vertic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69" fontId="23" fillId="7" borderId="2" xfId="1" applyNumberFormat="1" applyFont="1" applyFill="1" applyBorder="1" applyAlignment="1">
      <alignment horizontal="left" vertical="center" wrapText="1"/>
    </xf>
    <xf numFmtId="17" fontId="25" fillId="7" borderId="2" xfId="0" applyNumberFormat="1" applyFont="1" applyFill="1" applyBorder="1" applyAlignment="1">
      <alignment horizontal="left" vertical="center" wrapText="1"/>
    </xf>
    <xf numFmtId="17" fontId="25" fillId="7" borderId="2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25" fillId="7" borderId="5" xfId="0" applyFont="1" applyFill="1" applyBorder="1" applyAlignment="1">
      <alignment vertical="center" wrapText="1"/>
    </xf>
    <xf numFmtId="0" fontId="25" fillId="7" borderId="13" xfId="0" applyFont="1" applyFill="1" applyBorder="1" applyAlignment="1">
      <alignment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vertical="center" wrapText="1"/>
    </xf>
    <xf numFmtId="0" fontId="25" fillId="9" borderId="2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horizontal="center" vertical="center" wrapText="1"/>
    </xf>
    <xf numFmtId="3" fontId="11" fillId="7" borderId="2" xfId="6" applyNumberFormat="1" applyFont="1" applyFill="1" applyBorder="1" applyAlignment="1">
      <alignment horizontal="right" vertical="center" wrapText="1"/>
    </xf>
    <xf numFmtId="0" fontId="11" fillId="7" borderId="2" xfId="4" applyFont="1" applyFill="1" applyBorder="1" applyAlignment="1">
      <alignment horizontal="left" vertical="center" wrapText="1"/>
    </xf>
    <xf numFmtId="0" fontId="11" fillId="7" borderId="2" xfId="7" applyFont="1" applyFill="1" applyBorder="1" applyAlignment="1" applyProtection="1">
      <alignment horizontal="left" vertical="center"/>
    </xf>
    <xf numFmtId="0" fontId="29" fillId="7" borderId="2" xfId="0" applyFont="1" applyFill="1" applyBorder="1" applyAlignment="1">
      <alignment horizontal="center"/>
    </xf>
    <xf numFmtId="0" fontId="29" fillId="7" borderId="6" xfId="3" applyFont="1" applyFill="1" applyBorder="1" applyAlignment="1">
      <alignment horizontal="center" vertical="center" wrapText="1"/>
    </xf>
    <xf numFmtId="0" fontId="11" fillId="0" borderId="2" xfId="6" applyFont="1" applyFill="1" applyBorder="1" applyAlignment="1" applyProtection="1">
      <alignment horizontal="center" vertical="center" wrapText="1"/>
      <protection locked="0"/>
    </xf>
    <xf numFmtId="0" fontId="30" fillId="0" borderId="2" xfId="7" applyFont="1" applyFill="1" applyBorder="1" applyAlignment="1" applyProtection="1">
      <alignment horizontal="center" vertical="center" wrapText="1"/>
    </xf>
    <xf numFmtId="0" fontId="14" fillId="8" borderId="0" xfId="0" applyFont="1" applyFill="1"/>
    <xf numFmtId="0" fontId="11" fillId="13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/>
    <xf numFmtId="0" fontId="21" fillId="7" borderId="2" xfId="1" applyFont="1" applyFill="1" applyBorder="1"/>
    <xf numFmtId="0" fontId="33" fillId="7" borderId="2" xfId="0" applyFont="1" applyFill="1" applyBorder="1" applyAlignment="1">
      <alignment vertical="center" wrapText="1"/>
    </xf>
    <xf numFmtId="0" fontId="3" fillId="3" borderId="2" xfId="0" applyFont="1" applyFill="1" applyBorder="1"/>
    <xf numFmtId="3" fontId="11" fillId="7" borderId="2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/>
    </xf>
    <xf numFmtId="0" fontId="11" fillId="7" borderId="2" xfId="7" applyFont="1" applyFill="1" applyBorder="1" applyAlignment="1" applyProtection="1">
      <alignment horizontal="left"/>
    </xf>
    <xf numFmtId="0" fontId="11" fillId="3" borderId="2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center"/>
    </xf>
    <xf numFmtId="0" fontId="27" fillId="7" borderId="2" xfId="4" applyFont="1" applyFill="1" applyBorder="1" applyAlignment="1" applyProtection="1">
      <alignment horizontal="left" vertical="center" wrapText="1"/>
      <protection locked="0"/>
    </xf>
    <xf numFmtId="3" fontId="27" fillId="7" borderId="2" xfId="6" applyNumberFormat="1" applyFont="1" applyFill="1" applyBorder="1" applyAlignment="1">
      <alignment horizontal="right" vertical="center" wrapText="1"/>
    </xf>
    <xf numFmtId="0" fontId="27" fillId="7" borderId="2" xfId="0" applyFont="1" applyFill="1" applyBorder="1" applyAlignment="1">
      <alignment horizontal="left"/>
    </xf>
    <xf numFmtId="0" fontId="27" fillId="7" borderId="2" xfId="4" applyFont="1" applyFill="1" applyBorder="1" applyAlignment="1">
      <alignment horizontal="left" vertical="center" wrapText="1"/>
    </xf>
    <xf numFmtId="0" fontId="27" fillId="7" borderId="2" xfId="7" applyFont="1" applyFill="1" applyBorder="1" applyAlignment="1" applyProtection="1">
      <alignment horizontal="left"/>
    </xf>
    <xf numFmtId="0" fontId="27" fillId="7" borderId="2" xfId="6" applyFont="1" applyFill="1" applyBorder="1" applyAlignment="1">
      <alignment horizontal="center" vertical="center" wrapText="1"/>
    </xf>
    <xf numFmtId="3" fontId="29" fillId="7" borderId="2" xfId="3" applyNumberFormat="1" applyFont="1" applyFill="1" applyBorder="1" applyAlignment="1">
      <alignment horizontal="center"/>
    </xf>
    <xf numFmtId="0" fontId="29" fillId="7" borderId="2" xfId="3" applyFont="1" applyFill="1" applyBorder="1" applyAlignment="1">
      <alignment horizontal="center"/>
    </xf>
    <xf numFmtId="0" fontId="3" fillId="8" borderId="2" xfId="0" applyFont="1" applyFill="1" applyBorder="1" applyAlignment="1">
      <alignment vertical="center"/>
    </xf>
    <xf numFmtId="3" fontId="3" fillId="7" borderId="2" xfId="0" applyNumberFormat="1" applyFont="1" applyFill="1" applyBorder="1"/>
    <xf numFmtId="0" fontId="3" fillId="7" borderId="2" xfId="0" applyFont="1" applyFill="1" applyBorder="1"/>
    <xf numFmtId="0" fontId="21" fillId="7" borderId="2" xfId="1" applyFont="1" applyFill="1" applyBorder="1" applyAlignment="1" applyProtection="1">
      <alignment horizontal="left"/>
    </xf>
    <xf numFmtId="0" fontId="11" fillId="7" borderId="2" xfId="6" applyFont="1" applyFill="1" applyBorder="1" applyAlignment="1">
      <alignment horizontal="right" vertical="center" wrapText="1"/>
    </xf>
    <xf numFmtId="0" fontId="11" fillId="0" borderId="2" xfId="3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vertical="center" wrapText="1"/>
    </xf>
    <xf numFmtId="0" fontId="29" fillId="8" borderId="2" xfId="0" applyFont="1" applyFill="1" applyBorder="1" applyAlignment="1">
      <alignment horizontal="center" vertical="center" wrapText="1"/>
    </xf>
    <xf numFmtId="3" fontId="11" fillId="7" borderId="2" xfId="6" applyNumberFormat="1" applyFont="1" applyFill="1" applyBorder="1" applyAlignment="1">
      <alignment horizontal="center" vertical="center" wrapText="1"/>
    </xf>
    <xf numFmtId="0" fontId="30" fillId="7" borderId="2" xfId="7" applyFont="1" applyFill="1" applyBorder="1" applyAlignment="1" applyProtection="1">
      <alignment horizontal="center"/>
    </xf>
    <xf numFmtId="0" fontId="11" fillId="7" borderId="2" xfId="1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23" fillId="7" borderId="2" xfId="1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vertical="center" wrapText="1"/>
    </xf>
    <xf numFmtId="0" fontId="11" fillId="3" borderId="2" xfId="8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/>
    </xf>
    <xf numFmtId="0" fontId="3" fillId="8" borderId="2" xfId="0" applyFont="1" applyFill="1" applyBorder="1" applyAlignment="1">
      <alignment horizontal="left"/>
    </xf>
    <xf numFmtId="3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left" vertical="center" wrapText="1" readingOrder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wrapText="1" readingOrder="1"/>
    </xf>
    <xf numFmtId="0" fontId="32" fillId="0" borderId="16" xfId="0" applyFont="1" applyBorder="1" applyAlignment="1">
      <alignment horizontal="center" readingOrder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32" fillId="6" borderId="2" xfId="0" applyFont="1" applyFill="1" applyBorder="1" applyAlignment="1">
      <alignment horizontal="center"/>
    </xf>
    <xf numFmtId="0" fontId="11" fillId="3" borderId="2" xfId="8" applyFont="1" applyFill="1" applyBorder="1" applyAlignment="1">
      <alignment horizontal="left" vertical="center"/>
    </xf>
    <xf numFmtId="0" fontId="11" fillId="7" borderId="2" xfId="10" applyFont="1" applyFill="1" applyBorder="1" applyAlignment="1">
      <alignment horizontal="right" vertical="center"/>
    </xf>
    <xf numFmtId="0" fontId="11" fillId="7" borderId="2" xfId="8" applyFont="1" applyFill="1" applyBorder="1" applyAlignment="1">
      <alignment horizontal="center" vertical="center"/>
    </xf>
    <xf numFmtId="0" fontId="3" fillId="8" borderId="2" xfId="0" applyFont="1" applyFill="1" applyBorder="1"/>
    <xf numFmtId="0" fontId="32" fillId="7" borderId="16" xfId="0" applyFont="1" applyFill="1" applyBorder="1" applyAlignment="1">
      <alignment horizontal="center" readingOrder="1"/>
    </xf>
    <xf numFmtId="0" fontId="11" fillId="7" borderId="2" xfId="1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3" fontId="11" fillId="0" borderId="2" xfId="6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 applyProtection="1">
      <alignment horizontal="center" vertical="center" wrapText="1"/>
      <protection locked="0"/>
    </xf>
    <xf numFmtId="0" fontId="11" fillId="0" borderId="6" xfId="4" applyFont="1" applyFill="1" applyBorder="1" applyAlignment="1">
      <alignment horizontal="center" vertical="center" wrapText="1"/>
    </xf>
    <xf numFmtId="0" fontId="30" fillId="0" borderId="2" xfId="7" applyFont="1" applyFill="1" applyBorder="1" applyAlignment="1" applyProtection="1">
      <alignment horizontal="center"/>
    </xf>
    <xf numFmtId="0" fontId="11" fillId="0" borderId="2" xfId="1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right" vertical="center" wrapText="1"/>
    </xf>
    <xf numFmtId="3" fontId="11" fillId="3" borderId="2" xfId="5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right" vertical="center" wrapText="1"/>
    </xf>
    <xf numFmtId="0" fontId="31" fillId="7" borderId="2" xfId="0" applyFont="1" applyFill="1" applyBorder="1" applyAlignment="1">
      <alignment horizontal="left"/>
    </xf>
    <xf numFmtId="0" fontId="11" fillId="1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21" fillId="7" borderId="2" xfId="1" applyFont="1" applyFill="1" applyBorder="1" applyAlignment="1">
      <alignment horizontal="left"/>
    </xf>
    <xf numFmtId="0" fontId="25" fillId="3" borderId="2" xfId="0" applyFont="1" applyFill="1" applyBorder="1" applyAlignment="1">
      <alignment horizontal="left" vertical="center" wrapText="1"/>
    </xf>
    <xf numFmtId="0" fontId="27" fillId="8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3" fontId="27" fillId="7" borderId="2" xfId="9" applyNumberFormat="1" applyFont="1" applyFill="1" applyBorder="1" applyAlignment="1">
      <alignment horizontal="center" vertical="center" wrapText="1"/>
    </xf>
    <xf numFmtId="0" fontId="27" fillId="7" borderId="2" xfId="4" applyFont="1" applyFill="1" applyBorder="1" applyAlignment="1">
      <alignment horizontal="center" vertical="center" wrapText="1"/>
    </xf>
    <xf numFmtId="0" fontId="34" fillId="7" borderId="2" xfId="7" applyFont="1" applyFill="1" applyBorder="1" applyAlignment="1" applyProtection="1">
      <alignment horizontal="center" vertical="center"/>
    </xf>
    <xf numFmtId="49" fontId="11" fillId="7" borderId="3" xfId="0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righ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49" fontId="25" fillId="7" borderId="5" xfId="0" applyNumberFormat="1" applyFont="1" applyFill="1" applyBorder="1" applyAlignment="1">
      <alignment horizontal="center" vertical="center" wrapText="1"/>
    </xf>
    <xf numFmtId="164" fontId="11" fillId="7" borderId="5" xfId="0" applyNumberFormat="1" applyFont="1" applyFill="1" applyBorder="1" applyAlignment="1">
      <alignment horizontal="left" vertical="center" wrapText="1"/>
    </xf>
    <xf numFmtId="0" fontId="25" fillId="7" borderId="6" xfId="0" applyFont="1" applyFill="1" applyBorder="1" applyAlignment="1">
      <alignment vertical="center" wrapText="1"/>
    </xf>
    <xf numFmtId="0" fontId="25" fillId="7" borderId="6" xfId="0" applyFont="1" applyFill="1" applyBorder="1" applyAlignment="1">
      <alignment horizontal="left" vertical="center" wrapText="1"/>
    </xf>
    <xf numFmtId="0" fontId="27" fillId="7" borderId="6" xfId="0" applyFont="1" applyFill="1" applyBorder="1" applyAlignment="1">
      <alignment vertical="center" wrapText="1"/>
    </xf>
    <xf numFmtId="0" fontId="11" fillId="8" borderId="6" xfId="8" applyFont="1" applyFill="1" applyBorder="1" applyAlignment="1">
      <alignment horizontal="center" vertical="center"/>
    </xf>
    <xf numFmtId="0" fontId="11" fillId="7" borderId="6" xfId="4" applyFont="1" applyFill="1" applyBorder="1" applyAlignment="1" applyProtection="1">
      <alignment vertical="center" wrapText="1"/>
      <protection locked="0"/>
    </xf>
    <xf numFmtId="0" fontId="11" fillId="7" borderId="6" xfId="0" applyFont="1" applyFill="1" applyBorder="1" applyAlignment="1">
      <alignment horizontal="center" vertical="center"/>
    </xf>
    <xf numFmtId="49" fontId="25" fillId="7" borderId="6" xfId="0" applyNumberFormat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right" vertical="center"/>
    </xf>
    <xf numFmtId="0" fontId="23" fillId="7" borderId="2" xfId="7" applyFont="1" applyFill="1" applyBorder="1" applyAlignment="1" applyProtection="1">
      <alignment horizontal="left" vertical="center" wrapText="1"/>
    </xf>
    <xf numFmtId="0" fontId="11" fillId="8" borderId="2" xfId="0" applyFont="1" applyFill="1" applyBorder="1" applyAlignment="1">
      <alignment horizontal="left" vertical="center"/>
    </xf>
    <xf numFmtId="3" fontId="3" fillId="7" borderId="2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wrapText="1"/>
    </xf>
    <xf numFmtId="0" fontId="11" fillId="12" borderId="2" xfId="0" applyFont="1" applyFill="1" applyBorder="1" applyAlignment="1">
      <alignment horizontal="left" vertical="center" wrapText="1"/>
    </xf>
    <xf numFmtId="0" fontId="21" fillId="12" borderId="2" xfId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6" borderId="2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left" vertical="center" wrapText="1" readingOrder="1"/>
    </xf>
    <xf numFmtId="3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readingOrder="1"/>
    </xf>
    <xf numFmtId="0" fontId="3" fillId="0" borderId="19" xfId="0" applyFont="1" applyBorder="1" applyAlignment="1">
      <alignment horizontal="center" vertical="center" wrapText="1" readingOrder="1"/>
    </xf>
    <xf numFmtId="0" fontId="32" fillId="0" borderId="19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" fillId="7" borderId="2" xfId="11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/>
    </xf>
    <xf numFmtId="17" fontId="33" fillId="7" borderId="2" xfId="0" applyNumberFormat="1" applyFont="1" applyFill="1" applyBorder="1" applyAlignment="1">
      <alignment horizontal="center" vertical="center" wrapText="1"/>
    </xf>
    <xf numFmtId="17" fontId="33" fillId="7" borderId="7" xfId="0" applyNumberFormat="1" applyFont="1" applyFill="1" applyBorder="1" applyAlignment="1">
      <alignment horizontal="center" vertical="center"/>
    </xf>
    <xf numFmtId="16" fontId="33" fillId="7" borderId="2" xfId="0" applyNumberFormat="1" applyFont="1" applyFill="1" applyBorder="1" applyAlignment="1">
      <alignment horizontal="center" vertical="center"/>
    </xf>
    <xf numFmtId="17" fontId="29" fillId="7" borderId="2" xfId="0" applyNumberFormat="1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17" fontId="33" fillId="7" borderId="2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0" fontId="37" fillId="7" borderId="2" xfId="0" applyFont="1" applyFill="1" applyBorder="1" applyAlignment="1">
      <alignment horizontal="center" vertical="center" wrapText="1"/>
    </xf>
    <xf numFmtId="166" fontId="11" fillId="7" borderId="2" xfId="0" applyNumberFormat="1" applyFont="1" applyFill="1" applyBorder="1" applyAlignment="1">
      <alignment vertical="center" wrapText="1"/>
    </xf>
    <xf numFmtId="167" fontId="11" fillId="7" borderId="2" xfId="0" applyNumberFormat="1" applyFont="1" applyFill="1" applyBorder="1" applyAlignment="1">
      <alignment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vertical="center" wrapText="1"/>
    </xf>
    <xf numFmtId="171" fontId="24" fillId="7" borderId="2" xfId="12" applyNumberFormat="1" applyFont="1" applyFill="1" applyBorder="1" applyAlignment="1">
      <alignment vertical="center" wrapText="1"/>
    </xf>
    <xf numFmtId="166" fontId="24" fillId="7" borderId="2" xfId="0" applyNumberFormat="1" applyFont="1" applyFill="1" applyBorder="1" applyAlignment="1">
      <alignment vertical="center" wrapText="1"/>
    </xf>
    <xf numFmtId="171" fontId="11" fillId="7" borderId="0" xfId="0" applyNumberFormat="1" applyFont="1" applyFill="1" applyAlignment="1">
      <alignment vertical="center" wrapText="1"/>
    </xf>
    <xf numFmtId="0" fontId="16" fillId="19" borderId="2" xfId="0" applyFont="1" applyFill="1" applyBorder="1" applyAlignment="1" applyProtection="1">
      <alignment vertical="center"/>
    </xf>
    <xf numFmtId="0" fontId="16" fillId="19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</xf>
    <xf numFmtId="0" fontId="16" fillId="2" borderId="4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/>
    <xf numFmtId="0" fontId="16" fillId="2" borderId="5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/>
      <protection locked="0"/>
    </xf>
    <xf numFmtId="0" fontId="24" fillId="7" borderId="2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/>
    </xf>
  </cellXfs>
  <cellStyles count="13">
    <cellStyle name="20% - Énfasis6 2" xfId="5"/>
    <cellStyle name="20% - Énfasis6 2_(nov 16)- ÚLTIMA- Programación Nal T.S.2012-1" xfId="9"/>
    <cellStyle name="20% - Énfasis6 3 2_(nov 16)- ÚLTIMA- Programación Nal T.S.2012-1" xfId="4"/>
    <cellStyle name="20% - Énfasis6 3_(nov 16)- ÚLTIMA- Programación Nal T.S.2012-1" xfId="6"/>
    <cellStyle name="Hipervínculo" xfId="1" builtinId="8"/>
    <cellStyle name="Hipervínculo 2" xfId="7"/>
    <cellStyle name="Millares" xfId="12" builtinId="3"/>
    <cellStyle name="Normal" xfId="0" builtinId="0"/>
    <cellStyle name="Normal 2" xfId="3"/>
    <cellStyle name="Normal 3" xfId="8"/>
    <cellStyle name="Normal 3_(nov 16)- ÚLTIMA- Programación Nal T.S.2012-1" xfId="10"/>
    <cellStyle name="Normal 6" xfId="1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47625</xdr:rowOff>
    </xdr:from>
    <xdr:to>
      <xdr:col>2</xdr:col>
      <xdr:colOff>923925</xdr:colOff>
      <xdr:row>3</xdr:row>
      <xdr:rowOff>377428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09550"/>
          <a:ext cx="876300" cy="73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209550</xdr:colOff>
      <xdr:row>33</xdr:row>
      <xdr:rowOff>161925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42900" y="0"/>
          <a:ext cx="8715375" cy="6400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17</xdr:col>
      <xdr:colOff>209550</xdr:colOff>
      <xdr:row>36</xdr:row>
      <xdr:rowOff>161925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42900" y="0"/>
          <a:ext cx="8715375" cy="6972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artine/Downloads/ANALISTA%20DE%20PPTO/MODELACI&#211;N/1ER%20EJERCICIO/NUEVOS%20ANALISTA/PRESUPUESTO%20A&#209;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ÁSICOS"/>
      <sheetName val="GENERAL"/>
      <sheetName val="1. PLANTILLA"/>
      <sheetName val="PUC"/>
      <sheetName val="FUCLA"/>
      <sheetName val="CC GENERAL"/>
      <sheetName val="CC POR CAT-P.E"/>
      <sheetName val="Hoja1"/>
      <sheetName val="1. RECTORÍA"/>
      <sheetName val="3.NO CREADA"/>
    </sheetNames>
    <sheetDataSet>
      <sheetData sheetId="0">
        <row r="36">
          <cell r="C36">
            <v>16000</v>
          </cell>
          <cell r="D36">
            <v>20000</v>
          </cell>
          <cell r="E36">
            <v>40000</v>
          </cell>
          <cell r="F36">
            <v>20000</v>
          </cell>
          <cell r="G36">
            <v>185000</v>
          </cell>
          <cell r="H36">
            <v>160000</v>
          </cell>
          <cell r="I36">
            <v>50000</v>
          </cell>
          <cell r="J36">
            <v>20000</v>
          </cell>
        </row>
        <row r="37">
          <cell r="C37">
            <v>35000</v>
          </cell>
          <cell r="D37">
            <v>35000</v>
          </cell>
          <cell r="E37">
            <v>35000</v>
          </cell>
          <cell r="F37">
            <v>35000</v>
          </cell>
          <cell r="G37">
            <v>35000</v>
          </cell>
          <cell r="H37">
            <v>35000</v>
          </cell>
          <cell r="I37">
            <v>35000</v>
          </cell>
          <cell r="J37">
            <v>35000</v>
          </cell>
        </row>
        <row r="38">
          <cell r="C38">
            <v>0</v>
          </cell>
          <cell r="D38">
            <v>60000</v>
          </cell>
          <cell r="E38">
            <v>60000</v>
          </cell>
          <cell r="F38">
            <v>40000</v>
          </cell>
          <cell r="G38">
            <v>40000</v>
          </cell>
          <cell r="H38">
            <v>40000</v>
          </cell>
          <cell r="I38">
            <v>40000</v>
          </cell>
          <cell r="J38">
            <v>40000</v>
          </cell>
        </row>
        <row r="39">
          <cell r="C39">
            <v>10000</v>
          </cell>
          <cell r="D39">
            <v>10000</v>
          </cell>
          <cell r="E39">
            <v>10000</v>
          </cell>
          <cell r="F39">
            <v>10000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55000</v>
          </cell>
          <cell r="H40">
            <v>0</v>
          </cell>
          <cell r="I40">
            <v>0</v>
          </cell>
          <cell r="J4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danielagomezmogollon@hotmail.com" TargetMode="External"/><Relationship Id="rId21" Type="http://schemas.openxmlformats.org/officeDocument/2006/relationships/hyperlink" Target="mailto:gnorha@yahoo.es" TargetMode="External"/><Relationship Id="rId42" Type="http://schemas.openxmlformats.org/officeDocument/2006/relationships/hyperlink" Target="mailto:margaracor@yahoo.com" TargetMode="External"/><Relationship Id="rId47" Type="http://schemas.openxmlformats.org/officeDocument/2006/relationships/hyperlink" Target="mailto:bolipale@gmail.com" TargetMode="External"/><Relationship Id="rId63" Type="http://schemas.openxmlformats.org/officeDocument/2006/relationships/hyperlink" Target="mailto:danielagomezmogollon@hotmail.com" TargetMode="External"/><Relationship Id="rId68" Type="http://schemas.openxmlformats.org/officeDocument/2006/relationships/hyperlink" Target="mailto:jomabary@gmail.com" TargetMode="External"/><Relationship Id="rId84" Type="http://schemas.openxmlformats.org/officeDocument/2006/relationships/hyperlink" Target="mailto:lubibianazv@hotmail.com" TargetMode="External"/><Relationship Id="rId89" Type="http://schemas.openxmlformats.org/officeDocument/2006/relationships/hyperlink" Target="mailto:inita065@hotmail.com" TargetMode="External"/><Relationship Id="rId16" Type="http://schemas.openxmlformats.org/officeDocument/2006/relationships/hyperlink" Target="mailto:gcastro@funandi.edu.co" TargetMode="External"/><Relationship Id="rId11" Type="http://schemas.openxmlformats.org/officeDocument/2006/relationships/hyperlink" Target="mailto:anitamayo2002@yahoo.com" TargetMode="External"/><Relationship Id="rId32" Type="http://schemas.openxmlformats.org/officeDocument/2006/relationships/hyperlink" Target="mailto:magirl62@yahoo.com" TargetMode="External"/><Relationship Id="rId37" Type="http://schemas.openxmlformats.org/officeDocument/2006/relationships/hyperlink" Target="mailto:alis.agudelo@gmail.com" TargetMode="External"/><Relationship Id="rId53" Type="http://schemas.openxmlformats.org/officeDocument/2006/relationships/hyperlink" Target="mailto:luisacadavid@gmail.com" TargetMode="External"/><Relationship Id="rId58" Type="http://schemas.openxmlformats.org/officeDocument/2006/relationships/hyperlink" Target="mailto:lina.santosb1203@gmail.com" TargetMode="External"/><Relationship Id="rId74" Type="http://schemas.openxmlformats.org/officeDocument/2006/relationships/hyperlink" Target="mailto:goliarda74@hotmail.com" TargetMode="External"/><Relationship Id="rId79" Type="http://schemas.openxmlformats.org/officeDocument/2006/relationships/hyperlink" Target="mailto:ylpereao@hotmail.com" TargetMode="External"/><Relationship Id="rId5" Type="http://schemas.openxmlformats.org/officeDocument/2006/relationships/hyperlink" Target="mailto:nancydavila9335@hotmail.com" TargetMode="External"/><Relationship Id="rId90" Type="http://schemas.openxmlformats.org/officeDocument/2006/relationships/drawing" Target="../drawings/drawing2.xml"/><Relationship Id="rId14" Type="http://schemas.openxmlformats.org/officeDocument/2006/relationships/hyperlink" Target="mailto:anitamayo2002@yahoo.com" TargetMode="External"/><Relationship Id="rId22" Type="http://schemas.openxmlformats.org/officeDocument/2006/relationships/hyperlink" Target="mailto:gnorha@yahoo.es" TargetMode="External"/><Relationship Id="rId27" Type="http://schemas.openxmlformats.org/officeDocument/2006/relationships/hyperlink" Target="mailto:danielagomezmogollon@hotmail.com" TargetMode="External"/><Relationship Id="rId30" Type="http://schemas.openxmlformats.org/officeDocument/2006/relationships/hyperlink" Target="mailto:luzmi124@hotmail.com" TargetMode="External"/><Relationship Id="rId35" Type="http://schemas.openxmlformats.org/officeDocument/2006/relationships/hyperlink" Target="mailto:mayralorena76@yahoo.com" TargetMode="External"/><Relationship Id="rId43" Type="http://schemas.openxmlformats.org/officeDocument/2006/relationships/hyperlink" Target="mailto:luzelenabetancurgomez@yahoo.es" TargetMode="External"/><Relationship Id="rId48" Type="http://schemas.openxmlformats.org/officeDocument/2006/relationships/hyperlink" Target="mailto:gcastro@funandi.edu.co" TargetMode="External"/><Relationship Id="rId56" Type="http://schemas.openxmlformats.org/officeDocument/2006/relationships/hyperlink" Target="mailto:marthaluciam62@yahoo.es" TargetMode="External"/><Relationship Id="rId64" Type="http://schemas.openxmlformats.org/officeDocument/2006/relationships/hyperlink" Target="mailto:danielagomezmogollon@hotmail.com" TargetMode="External"/><Relationship Id="rId69" Type="http://schemas.openxmlformats.org/officeDocument/2006/relationships/hyperlink" Target="mailto:psi.marlenyo@gmail.com" TargetMode="External"/><Relationship Id="rId77" Type="http://schemas.openxmlformats.org/officeDocument/2006/relationships/hyperlink" Target="mailto:marceladuquerios@gmail.com" TargetMode="External"/><Relationship Id="rId8" Type="http://schemas.openxmlformats.org/officeDocument/2006/relationships/hyperlink" Target="mailto:lachikys26@yahoo.com" TargetMode="External"/><Relationship Id="rId51" Type="http://schemas.openxmlformats.org/officeDocument/2006/relationships/hyperlink" Target="mailto:anitamayo2002@yahoo.com" TargetMode="External"/><Relationship Id="rId72" Type="http://schemas.openxmlformats.org/officeDocument/2006/relationships/hyperlink" Target="mailto:matcris5@hotmail.com" TargetMode="External"/><Relationship Id="rId80" Type="http://schemas.openxmlformats.org/officeDocument/2006/relationships/hyperlink" Target="mailto:maricelmena@usantotomas.edu.co" TargetMode="External"/><Relationship Id="rId85" Type="http://schemas.openxmlformats.org/officeDocument/2006/relationships/hyperlink" Target="mailto:carmena.2009@hotmail.com" TargetMode="External"/><Relationship Id="rId3" Type="http://schemas.openxmlformats.org/officeDocument/2006/relationships/hyperlink" Target="mailto:aprendizajeautonomo@rocketmail.com" TargetMode="External"/><Relationship Id="rId12" Type="http://schemas.openxmlformats.org/officeDocument/2006/relationships/hyperlink" Target="mailto:anitamayo2002@yahoo.com" TargetMode="External"/><Relationship Id="rId17" Type="http://schemas.openxmlformats.org/officeDocument/2006/relationships/hyperlink" Target="mailto:gcastro@funandi.edu.co" TargetMode="External"/><Relationship Id="rId25" Type="http://schemas.openxmlformats.org/officeDocument/2006/relationships/hyperlink" Target="mailto:danielagomezmogollon@hotmail.com" TargetMode="External"/><Relationship Id="rId33" Type="http://schemas.openxmlformats.org/officeDocument/2006/relationships/hyperlink" Target="mailto:danielagomezmogollon@hotmail.com" TargetMode="External"/><Relationship Id="rId38" Type="http://schemas.openxmlformats.org/officeDocument/2006/relationships/hyperlink" Target="mailto:margaracor@yahoo.com" TargetMode="External"/><Relationship Id="rId46" Type="http://schemas.openxmlformats.org/officeDocument/2006/relationships/hyperlink" Target="mailto:margaracor@yahoo.com" TargetMode="External"/><Relationship Id="rId59" Type="http://schemas.openxmlformats.org/officeDocument/2006/relationships/hyperlink" Target="mailto:lina.santosb1203@gmail.com" TargetMode="External"/><Relationship Id="rId67" Type="http://schemas.openxmlformats.org/officeDocument/2006/relationships/hyperlink" Target="mailto:lucuma88@yahoo.es" TargetMode="External"/><Relationship Id="rId20" Type="http://schemas.openxmlformats.org/officeDocument/2006/relationships/hyperlink" Target="mailto:nancydavila9335@hotmail.com" TargetMode="External"/><Relationship Id="rId41" Type="http://schemas.openxmlformats.org/officeDocument/2006/relationships/hyperlink" Target="mailto:margaracor@yahoo.com" TargetMode="External"/><Relationship Id="rId54" Type="http://schemas.openxmlformats.org/officeDocument/2006/relationships/hyperlink" Target="mailto:nancydavila9335@hotmail.com" TargetMode="External"/><Relationship Id="rId62" Type="http://schemas.openxmlformats.org/officeDocument/2006/relationships/hyperlink" Target="mailto:margaracor@yahoo.com" TargetMode="External"/><Relationship Id="rId70" Type="http://schemas.openxmlformats.org/officeDocument/2006/relationships/hyperlink" Target="mailto:danielagomezmogollon@hotmail.com" TargetMode="External"/><Relationship Id="rId75" Type="http://schemas.openxmlformats.org/officeDocument/2006/relationships/hyperlink" Target="mailto:ferneytorres@gmail.com" TargetMode="External"/><Relationship Id="rId83" Type="http://schemas.openxmlformats.org/officeDocument/2006/relationships/hyperlink" Target="mailto:lubibianazv@hotmail.com" TargetMode="External"/><Relationship Id="rId88" Type="http://schemas.openxmlformats.org/officeDocument/2006/relationships/hyperlink" Target="mailto:marceladuquerios@gmail.com" TargetMode="External"/><Relationship Id="rId1" Type="http://schemas.openxmlformats.org/officeDocument/2006/relationships/hyperlink" Target="mailto:pabloalayon@gmail.com" TargetMode="External"/><Relationship Id="rId6" Type="http://schemas.openxmlformats.org/officeDocument/2006/relationships/hyperlink" Target="mailto:gcastro@funandi.edu.co" TargetMode="External"/><Relationship Id="rId15" Type="http://schemas.openxmlformats.org/officeDocument/2006/relationships/hyperlink" Target="mailto:anitamayo2002@yahoo.com" TargetMode="External"/><Relationship Id="rId23" Type="http://schemas.openxmlformats.org/officeDocument/2006/relationships/hyperlink" Target="mailto:gnorha@yahoo.es" TargetMode="External"/><Relationship Id="rId28" Type="http://schemas.openxmlformats.org/officeDocument/2006/relationships/hyperlink" Target="mailto:luzmi124@hotmail.com" TargetMode="External"/><Relationship Id="rId36" Type="http://schemas.openxmlformats.org/officeDocument/2006/relationships/hyperlink" Target="mailto:mayralorena76@yahoo.com" TargetMode="External"/><Relationship Id="rId49" Type="http://schemas.openxmlformats.org/officeDocument/2006/relationships/hyperlink" Target="mailto:aprendizajeautonomo@rocketmail.com" TargetMode="External"/><Relationship Id="rId57" Type="http://schemas.openxmlformats.org/officeDocument/2006/relationships/hyperlink" Target="mailto:marthaluciam62@yahoo.es" TargetMode="External"/><Relationship Id="rId10" Type="http://schemas.openxmlformats.org/officeDocument/2006/relationships/hyperlink" Target="mailto:Albeiro-5@hotmail.com.co" TargetMode="External"/><Relationship Id="rId31" Type="http://schemas.openxmlformats.org/officeDocument/2006/relationships/hyperlink" Target="mailto:magirl62@yahoo.com" TargetMode="External"/><Relationship Id="rId44" Type="http://schemas.openxmlformats.org/officeDocument/2006/relationships/hyperlink" Target="mailto:montoyanelson0@gmail.com" TargetMode="External"/><Relationship Id="rId52" Type="http://schemas.openxmlformats.org/officeDocument/2006/relationships/hyperlink" Target="mailto:anitamayo2002@yahoo.com" TargetMode="External"/><Relationship Id="rId60" Type="http://schemas.openxmlformats.org/officeDocument/2006/relationships/hyperlink" Target="mailto:lachikys26@yahoo.com" TargetMode="External"/><Relationship Id="rId65" Type="http://schemas.openxmlformats.org/officeDocument/2006/relationships/hyperlink" Target="mailto:danielagomezmogollon@hotmail.com" TargetMode="External"/><Relationship Id="rId73" Type="http://schemas.openxmlformats.org/officeDocument/2006/relationships/hyperlink" Target="mailto:matcris5@hotmail.com" TargetMode="External"/><Relationship Id="rId78" Type="http://schemas.openxmlformats.org/officeDocument/2006/relationships/hyperlink" Target="mailto:danielagomezmogollon@hotmail.com" TargetMode="External"/><Relationship Id="rId81" Type="http://schemas.openxmlformats.org/officeDocument/2006/relationships/hyperlink" Target="mailto:nancydavila9335@hotmail.com" TargetMode="External"/><Relationship Id="rId86" Type="http://schemas.openxmlformats.org/officeDocument/2006/relationships/hyperlink" Target="mailto:carmena.2009@hotmail.com" TargetMode="External"/><Relationship Id="rId4" Type="http://schemas.openxmlformats.org/officeDocument/2006/relationships/hyperlink" Target="mailto:magirl62@yahoo.com" TargetMode="External"/><Relationship Id="rId9" Type="http://schemas.openxmlformats.org/officeDocument/2006/relationships/hyperlink" Target="mailto:Albeiro-5@hotmail.com.co" TargetMode="External"/><Relationship Id="rId13" Type="http://schemas.openxmlformats.org/officeDocument/2006/relationships/hyperlink" Target="mailto:anitamayo2002@yahoo.com" TargetMode="External"/><Relationship Id="rId18" Type="http://schemas.openxmlformats.org/officeDocument/2006/relationships/hyperlink" Target="mailto:nancydavila9335@hotmail.com" TargetMode="External"/><Relationship Id="rId39" Type="http://schemas.openxmlformats.org/officeDocument/2006/relationships/hyperlink" Target="mailto:margaracor@yahoo.com" TargetMode="External"/><Relationship Id="rId34" Type="http://schemas.openxmlformats.org/officeDocument/2006/relationships/hyperlink" Target="mailto:danielagomezmogollon@hotmail.com" TargetMode="External"/><Relationship Id="rId50" Type="http://schemas.openxmlformats.org/officeDocument/2006/relationships/hyperlink" Target="mailto:aprendizajeautonomo@rocketmail.com" TargetMode="External"/><Relationship Id="rId55" Type="http://schemas.openxmlformats.org/officeDocument/2006/relationships/hyperlink" Target="mailto:ferneytorres@gmail.com" TargetMode="External"/><Relationship Id="rId76" Type="http://schemas.openxmlformats.org/officeDocument/2006/relationships/hyperlink" Target="mailto:helbertnovoa@hotmail.com" TargetMode="External"/><Relationship Id="rId7" Type="http://schemas.openxmlformats.org/officeDocument/2006/relationships/hyperlink" Target="mailto:gnorha@yahoo.es" TargetMode="External"/><Relationship Id="rId71" Type="http://schemas.openxmlformats.org/officeDocument/2006/relationships/hyperlink" Target="mailto:matcris5@hotmail.com" TargetMode="External"/><Relationship Id="rId2" Type="http://schemas.openxmlformats.org/officeDocument/2006/relationships/hyperlink" Target="mailto:william_calderon_garcia@hotmail.com" TargetMode="External"/><Relationship Id="rId29" Type="http://schemas.openxmlformats.org/officeDocument/2006/relationships/hyperlink" Target="mailto:luzmi124@hotmail.com" TargetMode="External"/><Relationship Id="rId24" Type="http://schemas.openxmlformats.org/officeDocument/2006/relationships/hyperlink" Target="mailto:pabloalayon@gmail.com" TargetMode="External"/><Relationship Id="rId40" Type="http://schemas.openxmlformats.org/officeDocument/2006/relationships/hyperlink" Target="mailto:margaracor@yahoo.com" TargetMode="External"/><Relationship Id="rId45" Type="http://schemas.openxmlformats.org/officeDocument/2006/relationships/hyperlink" Target="mailto:margaracor@yahoo.com" TargetMode="External"/><Relationship Id="rId66" Type="http://schemas.openxmlformats.org/officeDocument/2006/relationships/hyperlink" Target="mailto:danielagomezmogollon@hotmail.com" TargetMode="External"/><Relationship Id="rId87" Type="http://schemas.openxmlformats.org/officeDocument/2006/relationships/hyperlink" Target="mailto:carmena.2009@hotmail.com" TargetMode="External"/><Relationship Id="rId61" Type="http://schemas.openxmlformats.org/officeDocument/2006/relationships/hyperlink" Target="mailto:anitamayo2002@yahoo.com" TargetMode="External"/><Relationship Id="rId82" Type="http://schemas.openxmlformats.org/officeDocument/2006/relationships/hyperlink" Target="mailto:lubibianazv@hotmail.com" TargetMode="External"/><Relationship Id="rId19" Type="http://schemas.openxmlformats.org/officeDocument/2006/relationships/hyperlink" Target="mailto:nancydavila933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8"/>
  <sheetViews>
    <sheetView showGridLines="0" tabSelected="1" zoomScaleNormal="100" workbookViewId="0">
      <selection activeCell="E83" sqref="E83"/>
    </sheetView>
  </sheetViews>
  <sheetFormatPr baseColWidth="10" defaultColWidth="0" defaultRowHeight="12.75" zeroHeight="1" x14ac:dyDescent="0.2"/>
  <cols>
    <col min="1" max="1" width="2.85546875" style="54" customWidth="1"/>
    <col min="2" max="2" width="3.5703125" style="54" customWidth="1"/>
    <col min="3" max="3" width="14.28515625" style="55" customWidth="1"/>
    <col min="4" max="4" width="42.28515625" style="54" bestFit="1" customWidth="1"/>
    <col min="5" max="5" width="41.140625" style="54" customWidth="1"/>
    <col min="6" max="6" width="42.7109375" style="54" customWidth="1"/>
    <col min="7" max="7" width="34.42578125" style="54" bestFit="1" customWidth="1"/>
    <col min="8" max="8" width="36.28515625" style="54" customWidth="1"/>
    <col min="9" max="9" width="24.28515625" style="54" bestFit="1" customWidth="1"/>
    <col min="10" max="10" width="14.5703125" style="54" bestFit="1" customWidth="1"/>
    <col min="11" max="11" width="13" style="54" bestFit="1" customWidth="1"/>
    <col min="12" max="12" width="12.5703125" style="54" bestFit="1" customWidth="1"/>
    <col min="13" max="13" width="12.5703125" style="54" customWidth="1"/>
    <col min="14" max="14" width="13.42578125" style="54" customWidth="1"/>
    <col min="15" max="15" width="20.7109375" style="54" bestFit="1" customWidth="1"/>
    <col min="16" max="16" width="18.140625" style="54" customWidth="1"/>
    <col min="17" max="17" width="13.140625" style="54" customWidth="1"/>
    <col min="18" max="18" width="3.5703125" style="54" customWidth="1"/>
    <col min="19" max="19" width="2.85546875" style="54" customWidth="1"/>
    <col min="20" max="20" width="12.85546875" style="54" hidden="1" customWidth="1"/>
    <col min="21" max="23" width="0" style="54" hidden="1" customWidth="1"/>
    <col min="24" max="16384" width="11.42578125" style="54" hidden="1"/>
  </cols>
  <sheetData>
    <row r="1" spans="2:18" s="140" customFormat="1" ht="15" customHeight="1" x14ac:dyDescent="0.2">
      <c r="C1" s="141"/>
    </row>
    <row r="2" spans="2:18" s="140" customFormat="1" ht="18.75" customHeight="1" x14ac:dyDescent="0.2">
      <c r="B2" s="142"/>
      <c r="C2" s="143"/>
      <c r="D2" s="144"/>
      <c r="E2" s="144"/>
      <c r="F2" s="145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6"/>
    </row>
    <row r="3" spans="2:18" s="140" customFormat="1" ht="32.25" customHeight="1" x14ac:dyDescent="0.2">
      <c r="B3" s="147"/>
      <c r="C3" s="475"/>
      <c r="D3" s="476" t="s">
        <v>1001</v>
      </c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8"/>
      <c r="Q3" s="148" t="s">
        <v>999</v>
      </c>
      <c r="R3" s="149"/>
    </row>
    <row r="4" spans="2:18" s="140" customFormat="1" ht="32.25" customHeight="1" x14ac:dyDescent="0.2">
      <c r="B4" s="147"/>
      <c r="C4" s="475"/>
      <c r="D4" s="479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1"/>
      <c r="Q4" s="148" t="s">
        <v>1000</v>
      </c>
      <c r="R4" s="149"/>
    </row>
    <row r="5" spans="2:18" x14ac:dyDescent="0.2">
      <c r="B5" s="56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7"/>
    </row>
    <row r="6" spans="2:18" x14ac:dyDescent="0.2">
      <c r="B6" s="56"/>
      <c r="C6" s="482" t="s">
        <v>0</v>
      </c>
      <c r="D6" s="482"/>
      <c r="E6" s="59"/>
      <c r="F6" s="150" t="s">
        <v>1</v>
      </c>
      <c r="G6" s="150" t="s">
        <v>2</v>
      </c>
      <c r="H6" s="150" t="s">
        <v>3</v>
      </c>
      <c r="I6" s="59"/>
      <c r="J6" s="59"/>
      <c r="K6" s="59"/>
      <c r="L6" s="59"/>
      <c r="M6" s="59"/>
      <c r="N6" s="59"/>
      <c r="O6" s="59"/>
      <c r="P6" s="59"/>
      <c r="Q6" s="59"/>
      <c r="R6" s="57"/>
    </row>
    <row r="7" spans="2:18" x14ac:dyDescent="0.2">
      <c r="B7" s="56"/>
      <c r="C7" s="60"/>
      <c r="D7" s="62" t="s">
        <v>992</v>
      </c>
      <c r="E7" s="59" t="s">
        <v>138</v>
      </c>
      <c r="F7" s="61"/>
      <c r="G7" s="61"/>
      <c r="H7" s="61"/>
      <c r="I7" s="59"/>
      <c r="J7" s="59"/>
      <c r="K7" s="59"/>
      <c r="L7" s="59"/>
      <c r="M7" s="59"/>
      <c r="N7" s="59"/>
      <c r="O7" s="59"/>
      <c r="P7" s="59"/>
      <c r="Q7" s="59"/>
      <c r="R7" s="57"/>
    </row>
    <row r="8" spans="2:18" x14ac:dyDescent="0.2">
      <c r="B8" s="56"/>
      <c r="C8" s="60"/>
      <c r="D8" s="62" t="s">
        <v>993</v>
      </c>
      <c r="E8" s="59" t="s">
        <v>979</v>
      </c>
      <c r="F8" s="61"/>
      <c r="G8" s="61"/>
      <c r="H8" s="61"/>
      <c r="I8" s="59"/>
      <c r="J8" s="59"/>
      <c r="K8" s="59"/>
      <c r="L8" s="59"/>
      <c r="M8" s="59"/>
      <c r="N8" s="59"/>
      <c r="O8" s="59"/>
      <c r="P8" s="59"/>
      <c r="Q8" s="59"/>
      <c r="R8" s="57"/>
    </row>
    <row r="9" spans="2:18" ht="13.5" thickBot="1" x14ac:dyDescent="0.25">
      <c r="B9" s="56"/>
      <c r="C9" s="60"/>
      <c r="D9" s="62" t="s">
        <v>994</v>
      </c>
      <c r="E9" s="59" t="s">
        <v>996</v>
      </c>
      <c r="F9" s="61"/>
      <c r="G9" s="61"/>
      <c r="H9" s="61"/>
      <c r="I9" s="59"/>
      <c r="J9" s="59"/>
      <c r="K9" s="59"/>
      <c r="L9" s="59"/>
      <c r="M9" s="59"/>
      <c r="N9" s="59"/>
      <c r="O9" s="59"/>
      <c r="P9" s="59"/>
      <c r="Q9" s="59"/>
      <c r="R9" s="57"/>
    </row>
    <row r="10" spans="2:18" ht="13.5" thickBot="1" x14ac:dyDescent="0.25">
      <c r="B10" s="56"/>
      <c r="C10" s="58"/>
      <c r="D10" s="63" t="s">
        <v>995</v>
      </c>
      <c r="E10" s="64" t="s">
        <v>997</v>
      </c>
      <c r="F10" s="65">
        <f>+F14</f>
        <v>0</v>
      </c>
      <c r="G10" s="65" t="e">
        <f>+F47</f>
        <v>#VALUE!</v>
      </c>
      <c r="H10" s="66" t="e">
        <f>+F10-G10</f>
        <v>#VALUE!</v>
      </c>
      <c r="I10" s="59"/>
      <c r="J10" s="59"/>
      <c r="K10" s="59"/>
      <c r="L10" s="59"/>
      <c r="M10" s="59"/>
      <c r="N10" s="59"/>
      <c r="O10" s="59"/>
      <c r="P10" s="59"/>
      <c r="Q10" s="59"/>
      <c r="R10" s="57"/>
    </row>
    <row r="11" spans="2:18" x14ac:dyDescent="0.2">
      <c r="B11" s="56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7"/>
    </row>
    <row r="12" spans="2:18" x14ac:dyDescent="0.2">
      <c r="B12" s="56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7"/>
    </row>
    <row r="13" spans="2:18" ht="13.5" thickBot="1" x14ac:dyDescent="0.25">
      <c r="B13" s="56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7"/>
    </row>
    <row r="14" spans="2:18" ht="13.5" thickBot="1" x14ac:dyDescent="0.25">
      <c r="B14" s="56"/>
      <c r="C14" s="151" t="s">
        <v>1</v>
      </c>
      <c r="D14" s="68"/>
      <c r="E14" s="69"/>
      <c r="F14" s="66">
        <f>+F17+F31+F37</f>
        <v>0</v>
      </c>
      <c r="G14" s="70"/>
      <c r="H14" s="70" t="s">
        <v>966</v>
      </c>
      <c r="I14" s="59"/>
      <c r="J14" s="59"/>
      <c r="K14" s="59"/>
      <c r="L14" s="59"/>
      <c r="M14" s="59"/>
      <c r="N14" s="59"/>
      <c r="O14" s="59"/>
      <c r="P14" s="59"/>
      <c r="Q14" s="59"/>
      <c r="R14" s="57"/>
    </row>
    <row r="15" spans="2:18" s="73" customFormat="1" x14ac:dyDescent="0.2">
      <c r="B15" s="71"/>
      <c r="C15" s="67"/>
      <c r="D15" s="68"/>
      <c r="E15" s="69"/>
      <c r="F15" s="70"/>
      <c r="G15" s="70"/>
      <c r="H15" s="70"/>
      <c r="I15" s="69"/>
      <c r="J15" s="69"/>
      <c r="K15" s="69"/>
      <c r="L15" s="69"/>
      <c r="M15" s="69"/>
      <c r="N15" s="69"/>
      <c r="O15" s="69"/>
      <c r="P15" s="69"/>
      <c r="Q15" s="69"/>
      <c r="R15" s="72"/>
    </row>
    <row r="16" spans="2:18" ht="13.5" thickBot="1" x14ac:dyDescent="0.25">
      <c r="B16" s="56"/>
      <c r="C16" s="67"/>
      <c r="D16" s="68"/>
      <c r="E16" s="69"/>
      <c r="F16" s="70"/>
      <c r="G16" s="70"/>
      <c r="H16" s="70"/>
      <c r="I16" s="59"/>
      <c r="J16" s="59"/>
      <c r="K16" s="59"/>
      <c r="L16" s="59"/>
      <c r="M16" s="59"/>
      <c r="N16" s="59"/>
      <c r="O16" s="59"/>
      <c r="P16" s="59"/>
      <c r="Q16" s="59"/>
      <c r="R16" s="57"/>
    </row>
    <row r="17" spans="2:22" ht="13.5" thickBot="1" x14ac:dyDescent="0.25">
      <c r="B17" s="56"/>
      <c r="C17" s="152">
        <v>1</v>
      </c>
      <c r="D17" s="151" t="s">
        <v>977</v>
      </c>
      <c r="E17" s="69"/>
      <c r="F17" s="66">
        <f>+E22+F22</f>
        <v>0</v>
      </c>
      <c r="G17" s="70"/>
      <c r="H17" s="70"/>
      <c r="I17" s="59"/>
      <c r="J17" s="59"/>
      <c r="K17" s="59"/>
      <c r="L17" s="59"/>
      <c r="M17" s="59"/>
      <c r="N17" s="59"/>
      <c r="O17" s="59"/>
      <c r="P17" s="59"/>
      <c r="Q17" s="59"/>
      <c r="R17" s="57"/>
    </row>
    <row r="18" spans="2:22" x14ac:dyDescent="0.2">
      <c r="B18" s="56"/>
      <c r="C18" s="67"/>
      <c r="D18" s="68"/>
      <c r="E18" s="69"/>
      <c r="F18" s="70"/>
      <c r="G18" s="70"/>
      <c r="H18" s="70"/>
      <c r="I18" s="59"/>
      <c r="J18" s="59"/>
      <c r="K18" s="59"/>
      <c r="L18" s="59"/>
      <c r="M18" s="59"/>
      <c r="N18" s="59"/>
      <c r="O18" s="59"/>
      <c r="P18" s="59"/>
      <c r="Q18" s="59"/>
      <c r="R18" s="57"/>
    </row>
    <row r="19" spans="2:22" x14ac:dyDescent="0.2">
      <c r="B19" s="56"/>
      <c r="C19" s="69"/>
      <c r="D19" s="20" t="s">
        <v>128</v>
      </c>
      <c r="E19" s="153" t="s">
        <v>980</v>
      </c>
      <c r="F19" s="153" t="s">
        <v>981</v>
      </c>
      <c r="G19" s="69"/>
      <c r="H19" s="69"/>
      <c r="I19" s="59"/>
      <c r="J19" s="59"/>
      <c r="K19" s="59"/>
      <c r="L19" s="59"/>
      <c r="M19" s="59"/>
      <c r="N19" s="59"/>
      <c r="O19" s="59"/>
      <c r="P19" s="59"/>
      <c r="Q19" s="59"/>
      <c r="R19" s="57"/>
    </row>
    <row r="20" spans="2:22" x14ac:dyDescent="0.2">
      <c r="B20" s="56"/>
      <c r="C20" s="75"/>
      <c r="D20" s="76" t="s">
        <v>192</v>
      </c>
      <c r="E20" s="77"/>
      <c r="F20" s="78"/>
      <c r="G20" s="69"/>
      <c r="H20" s="69"/>
      <c r="I20" s="59"/>
      <c r="J20" s="59"/>
      <c r="K20" s="59"/>
      <c r="L20" s="59"/>
      <c r="M20" s="59"/>
      <c r="N20" s="59"/>
      <c r="O20" s="59"/>
      <c r="P20" s="59"/>
      <c r="Q20" s="59"/>
      <c r="R20" s="57"/>
    </row>
    <row r="21" spans="2:22" x14ac:dyDescent="0.2">
      <c r="B21" s="56"/>
      <c r="C21" s="75"/>
      <c r="D21" s="76" t="s">
        <v>193</v>
      </c>
      <c r="E21" s="79"/>
      <c r="F21" s="49"/>
      <c r="G21" s="69"/>
      <c r="H21" s="69"/>
      <c r="I21" s="59"/>
      <c r="J21" s="59"/>
      <c r="K21" s="59"/>
      <c r="L21" s="59"/>
      <c r="M21" s="59"/>
      <c r="N21" s="59"/>
      <c r="O21" s="59"/>
      <c r="P21" s="59"/>
      <c r="Q21" s="59"/>
      <c r="R21" s="57"/>
    </row>
    <row r="22" spans="2:22" x14ac:dyDescent="0.2">
      <c r="B22" s="56"/>
      <c r="C22" s="75"/>
      <c r="D22" s="80" t="s">
        <v>194</v>
      </c>
      <c r="E22" s="81">
        <f>+E20*E21</f>
        <v>0</v>
      </c>
      <c r="F22" s="81">
        <f>+F20*F21</f>
        <v>0</v>
      </c>
      <c r="G22" s="69"/>
      <c r="H22" s="69"/>
      <c r="I22" s="59"/>
      <c r="J22" s="59"/>
      <c r="K22" s="59"/>
      <c r="L22" s="59"/>
      <c r="M22" s="59"/>
      <c r="N22" s="59"/>
      <c r="O22" s="59"/>
      <c r="P22" s="59"/>
      <c r="Q22" s="59"/>
      <c r="R22" s="57"/>
    </row>
    <row r="23" spans="2:22" x14ac:dyDescent="0.2">
      <c r="B23" s="56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7"/>
    </row>
    <row r="24" spans="2:22" x14ac:dyDescent="0.2">
      <c r="B24" s="56"/>
      <c r="C24" s="483" t="s">
        <v>195</v>
      </c>
      <c r="D24" s="483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7"/>
    </row>
    <row r="25" spans="2:22" x14ac:dyDescent="0.2">
      <c r="B25" s="56"/>
      <c r="C25" s="82"/>
      <c r="D25" s="59" t="s">
        <v>200</v>
      </c>
      <c r="E25" s="83"/>
      <c r="F25" s="83"/>
      <c r="G25" s="83"/>
      <c r="H25" s="83"/>
      <c r="I25" s="83"/>
      <c r="J25" s="84"/>
      <c r="K25" s="84"/>
      <c r="L25" s="84"/>
      <c r="M25" s="84"/>
      <c r="N25" s="84"/>
      <c r="O25" s="84"/>
      <c r="P25" s="84"/>
      <c r="Q25" s="84"/>
      <c r="R25" s="57"/>
    </row>
    <row r="26" spans="2:22" x14ac:dyDescent="0.2">
      <c r="B26" s="56"/>
      <c r="C26" s="82"/>
      <c r="D26" s="69" t="s">
        <v>196</v>
      </c>
      <c r="E26" s="84" t="s">
        <v>217</v>
      </c>
      <c r="F26" s="84" t="s">
        <v>217</v>
      </c>
      <c r="G26" s="84" t="s">
        <v>217</v>
      </c>
      <c r="H26" s="84" t="s">
        <v>969</v>
      </c>
      <c r="I26" s="84" t="s">
        <v>216</v>
      </c>
      <c r="J26" s="84" t="s">
        <v>215</v>
      </c>
      <c r="K26" s="84" t="s">
        <v>214</v>
      </c>
      <c r="L26" s="84" t="s">
        <v>213</v>
      </c>
      <c r="M26" s="84" t="s">
        <v>967</v>
      </c>
      <c r="N26" s="84" t="s">
        <v>212</v>
      </c>
      <c r="O26" s="84" t="s">
        <v>968</v>
      </c>
      <c r="P26" s="84" t="s">
        <v>211</v>
      </c>
      <c r="Q26" s="84" t="s">
        <v>210</v>
      </c>
      <c r="R26" s="57"/>
    </row>
    <row r="27" spans="2:22" x14ac:dyDescent="0.2">
      <c r="B27" s="56"/>
      <c r="C27" s="82"/>
      <c r="D27" s="69" t="s">
        <v>197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7"/>
    </row>
    <row r="28" spans="2:22" x14ac:dyDescent="0.2">
      <c r="B28" s="56"/>
      <c r="C28" s="82"/>
      <c r="D28" s="69" t="s">
        <v>198</v>
      </c>
      <c r="E28" s="59"/>
      <c r="F28" s="85">
        <f>+'ANEXO.2 DESERCIÓN'!F18</f>
        <v>0</v>
      </c>
      <c r="G28" s="85">
        <f>+'ANEXO.2 DESERCIÓN'!F17</f>
        <v>0</v>
      </c>
      <c r="H28" s="85">
        <f>+'ANEXO.2 DESERCIÓN'!F16</f>
        <v>0</v>
      </c>
      <c r="I28" s="85">
        <f>+'ANEXO.2 DESERCIÓN'!F15</f>
        <v>0</v>
      </c>
      <c r="J28" s="85">
        <f>+'ANEXO.2 DESERCIÓN'!F14</f>
        <v>0</v>
      </c>
      <c r="K28" s="85">
        <f>+'ANEXO.2 DESERCIÓN'!F13</f>
        <v>0</v>
      </c>
      <c r="L28" s="85">
        <f>+'ANEXO.2 DESERCIÓN'!F12</f>
        <v>0</v>
      </c>
      <c r="M28" s="85">
        <f>+'ANEXO.2 DESERCIÓN'!F11</f>
        <v>0</v>
      </c>
      <c r="N28" s="85">
        <f>+'ANEXO.2 DESERCIÓN'!F10</f>
        <v>0</v>
      </c>
      <c r="O28" s="85">
        <f>+'ANEXO.2 DESERCIÓN'!D10</f>
        <v>1</v>
      </c>
      <c r="P28" s="85">
        <f>+'ANEXO.2 DESERCIÓN'!E10</f>
        <v>0</v>
      </c>
      <c r="Q28" s="85">
        <f>+'ANEXO.2 DESERCIÓN'!F10</f>
        <v>0</v>
      </c>
      <c r="R28" s="57"/>
    </row>
    <row r="29" spans="2:22" x14ac:dyDescent="0.2">
      <c r="B29" s="56"/>
      <c r="C29" s="58"/>
      <c r="D29" s="69" t="s">
        <v>199</v>
      </c>
      <c r="E29" s="59">
        <f>+E27</f>
        <v>0</v>
      </c>
      <c r="F29" s="59">
        <f>+F27</f>
        <v>0</v>
      </c>
      <c r="G29" s="59">
        <f>+G27</f>
        <v>0</v>
      </c>
      <c r="H29" s="86">
        <f>+H27*H28</f>
        <v>0</v>
      </c>
      <c r="I29" s="86">
        <f t="shared" ref="I29:Q29" si="0">+I27*I28</f>
        <v>0</v>
      </c>
      <c r="J29" s="86">
        <f t="shared" si="0"/>
        <v>0</v>
      </c>
      <c r="K29" s="86">
        <f t="shared" si="0"/>
        <v>0</v>
      </c>
      <c r="L29" s="86">
        <f t="shared" si="0"/>
        <v>0</v>
      </c>
      <c r="M29" s="86">
        <f t="shared" si="0"/>
        <v>0</v>
      </c>
      <c r="N29" s="86">
        <f t="shared" si="0"/>
        <v>0</v>
      </c>
      <c r="O29" s="86">
        <f t="shared" si="0"/>
        <v>0</v>
      </c>
      <c r="P29" s="86">
        <f t="shared" si="0"/>
        <v>0</v>
      </c>
      <c r="Q29" s="86">
        <f t="shared" si="0"/>
        <v>0</v>
      </c>
      <c r="R29" s="57"/>
      <c r="S29" s="87"/>
      <c r="T29" s="87"/>
    </row>
    <row r="30" spans="2:22" ht="13.5" thickBot="1" x14ac:dyDescent="0.25">
      <c r="B30" s="56"/>
      <c r="C30" s="58"/>
      <c r="D30" s="69"/>
      <c r="E30" s="59"/>
      <c r="F30" s="59"/>
      <c r="G30" s="59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57"/>
    </row>
    <row r="31" spans="2:22" ht="13.5" thickBot="1" x14ac:dyDescent="0.25">
      <c r="B31" s="56"/>
      <c r="C31" s="154">
        <v>2</v>
      </c>
      <c r="D31" s="155" t="s">
        <v>974</v>
      </c>
      <c r="E31" s="59"/>
      <c r="F31" s="66">
        <f>+H34</f>
        <v>0</v>
      </c>
      <c r="G31" s="59"/>
      <c r="H31" s="59"/>
      <c r="I31" s="61"/>
      <c r="J31" s="83"/>
      <c r="K31" s="59"/>
      <c r="L31" s="70"/>
      <c r="M31" s="59"/>
      <c r="N31" s="59"/>
      <c r="O31" s="61"/>
      <c r="P31" s="83"/>
      <c r="Q31" s="59"/>
      <c r="R31" s="88"/>
      <c r="S31" s="59"/>
      <c r="T31" s="59"/>
      <c r="U31" s="59"/>
    </row>
    <row r="32" spans="2:22" x14ac:dyDescent="0.2">
      <c r="B32" s="56"/>
      <c r="C32" s="61"/>
      <c r="D32" s="59"/>
      <c r="E32" s="59"/>
      <c r="F32" s="59"/>
      <c r="G32" s="59"/>
      <c r="H32" s="59"/>
      <c r="I32" s="61"/>
      <c r="J32" s="59"/>
      <c r="K32" s="59"/>
      <c r="L32" s="59"/>
      <c r="M32" s="59"/>
      <c r="N32" s="59"/>
      <c r="O32" s="61"/>
      <c r="P32" s="69"/>
      <c r="Q32" s="69"/>
      <c r="R32" s="72"/>
      <c r="S32" s="69"/>
      <c r="T32" s="69"/>
      <c r="U32" s="69"/>
      <c r="V32" s="73"/>
    </row>
    <row r="33" spans="2:22" x14ac:dyDescent="0.2">
      <c r="B33" s="56"/>
      <c r="C33" s="61"/>
      <c r="D33" s="20" t="s">
        <v>128</v>
      </c>
      <c r="E33" s="153" t="s">
        <v>980</v>
      </c>
      <c r="F33" s="153" t="s">
        <v>981</v>
      </c>
      <c r="G33" s="20" t="s">
        <v>975</v>
      </c>
      <c r="H33" s="20" t="s">
        <v>976</v>
      </c>
      <c r="I33" s="61"/>
      <c r="J33" s="89"/>
      <c r="K33" s="90"/>
      <c r="L33" s="90"/>
      <c r="M33" s="89"/>
      <c r="N33" s="89"/>
      <c r="O33" s="61"/>
      <c r="P33" s="89"/>
      <c r="Q33" s="90"/>
      <c r="R33" s="91"/>
      <c r="S33" s="89"/>
      <c r="T33" s="89"/>
      <c r="U33" s="69"/>
      <c r="V33" s="73"/>
    </row>
    <row r="34" spans="2:22" x14ac:dyDescent="0.2">
      <c r="B34" s="56"/>
      <c r="C34" s="58"/>
      <c r="D34" s="76" t="s">
        <v>192</v>
      </c>
      <c r="E34" s="77"/>
      <c r="F34" s="78"/>
      <c r="G34" s="49"/>
      <c r="H34" s="92">
        <f>+(E34+F34)*G34</f>
        <v>0</v>
      </c>
      <c r="I34" s="58"/>
      <c r="J34" s="93"/>
      <c r="K34" s="68"/>
      <c r="L34" s="94"/>
      <c r="M34" s="95"/>
      <c r="N34" s="96"/>
      <c r="O34" s="58"/>
      <c r="P34" s="93"/>
      <c r="Q34" s="68"/>
      <c r="R34" s="97"/>
      <c r="S34" s="95"/>
      <c r="T34" s="96"/>
      <c r="U34" s="59"/>
    </row>
    <row r="35" spans="2:22" x14ac:dyDescent="0.2">
      <c r="B35" s="56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7"/>
      <c r="S35" s="59"/>
      <c r="T35" s="59"/>
      <c r="U35" s="59"/>
    </row>
    <row r="36" spans="2:22" ht="13.5" thickBot="1" x14ac:dyDescent="0.25">
      <c r="B36" s="56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7"/>
      <c r="S36" s="59"/>
      <c r="T36" s="59"/>
      <c r="U36" s="59"/>
    </row>
    <row r="37" spans="2:22" ht="13.5" thickBot="1" x14ac:dyDescent="0.25">
      <c r="B37" s="56"/>
      <c r="C37" s="154">
        <f>+C31+1</f>
        <v>3</v>
      </c>
      <c r="D37" s="155" t="s">
        <v>982</v>
      </c>
      <c r="E37" s="59"/>
      <c r="F37" s="66">
        <f>+SUM(G40:G44)</f>
        <v>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7"/>
      <c r="S37" s="59"/>
      <c r="T37" s="59"/>
      <c r="U37" s="59"/>
    </row>
    <row r="38" spans="2:22" x14ac:dyDescent="0.2">
      <c r="B38" s="56"/>
      <c r="C38" s="84"/>
      <c r="D38" s="83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7"/>
      <c r="S38" s="59"/>
      <c r="T38" s="59"/>
      <c r="U38" s="59"/>
    </row>
    <row r="39" spans="2:22" x14ac:dyDescent="0.2">
      <c r="B39" s="56"/>
      <c r="C39" s="84"/>
      <c r="D39" s="20" t="s">
        <v>983</v>
      </c>
      <c r="E39" s="153" t="s">
        <v>985</v>
      </c>
      <c r="F39" s="153" t="s">
        <v>984</v>
      </c>
      <c r="G39" s="20" t="s">
        <v>54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7"/>
      <c r="S39" s="59"/>
      <c r="T39" s="59"/>
      <c r="U39" s="59"/>
    </row>
    <row r="40" spans="2:22" x14ac:dyDescent="0.2">
      <c r="B40" s="56"/>
      <c r="C40" s="84"/>
      <c r="D40" s="21" t="s">
        <v>986</v>
      </c>
      <c r="E40" s="77"/>
      <c r="F40" s="78"/>
      <c r="G40" s="49">
        <f>+E40*F40</f>
        <v>0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7"/>
      <c r="S40" s="59"/>
      <c r="T40" s="59"/>
      <c r="U40" s="59"/>
    </row>
    <row r="41" spans="2:22" x14ac:dyDescent="0.2">
      <c r="B41" s="56"/>
      <c r="C41" s="84"/>
      <c r="D41" s="21" t="s">
        <v>987</v>
      </c>
      <c r="E41" s="21"/>
      <c r="F41" s="21"/>
      <c r="G41" s="49">
        <f t="shared" ref="G41:G44" si="1">+E41*F41</f>
        <v>0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7"/>
      <c r="S41" s="59"/>
      <c r="T41" s="59"/>
      <c r="U41" s="59"/>
    </row>
    <row r="42" spans="2:22" x14ac:dyDescent="0.2">
      <c r="B42" s="56"/>
      <c r="C42" s="84"/>
      <c r="D42" s="21" t="s">
        <v>988</v>
      </c>
      <c r="E42" s="21"/>
      <c r="F42" s="21"/>
      <c r="G42" s="49">
        <f t="shared" si="1"/>
        <v>0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7"/>
      <c r="S42" s="59"/>
      <c r="T42" s="59"/>
      <c r="U42" s="59"/>
    </row>
    <row r="43" spans="2:22" x14ac:dyDescent="0.2">
      <c r="B43" s="56"/>
      <c r="C43" s="58"/>
      <c r="D43" s="21" t="s">
        <v>989</v>
      </c>
      <c r="E43" s="21"/>
      <c r="F43" s="21"/>
      <c r="G43" s="49">
        <f t="shared" si="1"/>
        <v>0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7"/>
      <c r="S43" s="59"/>
      <c r="T43" s="59"/>
      <c r="U43" s="59"/>
    </row>
    <row r="44" spans="2:22" x14ac:dyDescent="0.2">
      <c r="B44" s="56"/>
      <c r="C44" s="58"/>
      <c r="D44" s="21" t="s">
        <v>990</v>
      </c>
      <c r="E44" s="21"/>
      <c r="F44" s="21"/>
      <c r="G44" s="49">
        <f t="shared" si="1"/>
        <v>0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7"/>
      <c r="S44" s="59"/>
      <c r="T44" s="59"/>
      <c r="U44" s="59"/>
    </row>
    <row r="45" spans="2:22" x14ac:dyDescent="0.2">
      <c r="B45" s="56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7"/>
      <c r="S45" s="59"/>
      <c r="T45" s="59"/>
      <c r="U45" s="59"/>
    </row>
    <row r="46" spans="2:22" s="73" customFormat="1" ht="13.5" thickBot="1" x14ac:dyDescent="0.25">
      <c r="B46" s="71"/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7"/>
      <c r="S46" s="54"/>
      <c r="T46" s="54"/>
    </row>
    <row r="47" spans="2:22" s="73" customFormat="1" ht="13.5" thickBot="1" x14ac:dyDescent="0.25">
      <c r="B47" s="71"/>
      <c r="C47" s="156" t="s">
        <v>2</v>
      </c>
      <c r="D47" s="59"/>
      <c r="E47" s="59"/>
      <c r="F47" s="66" t="e">
        <f>+F49+F80+F92+F136+F146+F173+F181+F197+F205+F213+F221+F229+F240+F253+F260</f>
        <v>#VALUE!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7"/>
      <c r="S47" s="54"/>
      <c r="T47" s="54"/>
    </row>
    <row r="48" spans="2:22" x14ac:dyDescent="0.2">
      <c r="B48" s="56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7"/>
    </row>
    <row r="49" spans="2:21" x14ac:dyDescent="0.2">
      <c r="B49" s="56"/>
      <c r="C49" s="157">
        <v>1</v>
      </c>
      <c r="D49" s="486" t="s">
        <v>140</v>
      </c>
      <c r="E49" s="488"/>
      <c r="F49" s="99">
        <f>+SUM(E76:I76)</f>
        <v>218954400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57"/>
    </row>
    <row r="50" spans="2:21" x14ac:dyDescent="0.2">
      <c r="B50" s="56"/>
      <c r="C50" s="75"/>
      <c r="D50" s="67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2"/>
      <c r="S50" s="73"/>
      <c r="T50" s="73"/>
    </row>
    <row r="51" spans="2:21" x14ac:dyDescent="0.2">
      <c r="B51" s="56"/>
      <c r="C51" s="20" t="s">
        <v>28</v>
      </c>
      <c r="D51" s="20" t="s">
        <v>128</v>
      </c>
      <c r="E51" s="74" t="s">
        <v>123</v>
      </c>
      <c r="F51" s="74" t="s">
        <v>963</v>
      </c>
      <c r="G51" s="74" t="s">
        <v>964</v>
      </c>
      <c r="H51" s="74" t="s">
        <v>965</v>
      </c>
      <c r="I51" s="74" t="s">
        <v>978</v>
      </c>
      <c r="J51" s="69"/>
      <c r="K51" s="69"/>
      <c r="L51" s="69"/>
      <c r="M51" s="69"/>
      <c r="N51" s="69"/>
      <c r="O51" s="69"/>
      <c r="P51" s="69"/>
      <c r="Q51" s="69"/>
      <c r="R51" s="72"/>
      <c r="S51" s="73"/>
      <c r="T51" s="73"/>
      <c r="U51" s="73"/>
    </row>
    <row r="52" spans="2:21" x14ac:dyDescent="0.2">
      <c r="B52" s="56"/>
      <c r="C52" s="100">
        <v>1</v>
      </c>
      <c r="D52" s="101" t="s">
        <v>4</v>
      </c>
      <c r="E52" s="16"/>
      <c r="F52" s="16"/>
      <c r="G52" s="16"/>
      <c r="H52" s="16"/>
      <c r="I52" s="17" t="s">
        <v>141</v>
      </c>
      <c r="J52" s="61"/>
      <c r="K52" s="61"/>
      <c r="L52" s="61"/>
      <c r="M52" s="61"/>
      <c r="N52" s="61"/>
      <c r="O52" s="59"/>
      <c r="P52" s="59"/>
      <c r="Q52" s="59"/>
      <c r="R52" s="57"/>
    </row>
    <row r="53" spans="2:21" x14ac:dyDescent="0.2">
      <c r="B53" s="56"/>
      <c r="C53" s="74">
        <f>+C52+1</f>
        <v>2</v>
      </c>
      <c r="D53" s="102" t="s">
        <v>5</v>
      </c>
      <c r="E53" s="18"/>
      <c r="F53" s="18"/>
      <c r="G53" s="18"/>
      <c r="H53" s="18"/>
      <c r="I53" s="19" t="s">
        <v>1003</v>
      </c>
      <c r="J53" s="61"/>
      <c r="K53" s="61"/>
      <c r="L53" s="61"/>
      <c r="M53" s="61"/>
      <c r="N53" s="61"/>
      <c r="O53" s="59"/>
      <c r="P53" s="59"/>
      <c r="Q53" s="59"/>
      <c r="R53" s="57"/>
    </row>
    <row r="54" spans="2:21" x14ac:dyDescent="0.2">
      <c r="B54" s="56"/>
      <c r="C54" s="74">
        <f>+C53+1</f>
        <v>3</v>
      </c>
      <c r="D54" s="102" t="s">
        <v>6</v>
      </c>
      <c r="E54" s="103"/>
      <c r="F54" s="103"/>
      <c r="G54" s="103"/>
      <c r="H54" s="103"/>
      <c r="I54" s="19" t="s">
        <v>1003</v>
      </c>
      <c r="J54" s="59"/>
      <c r="K54" s="59"/>
      <c r="L54" s="59"/>
      <c r="M54" s="59"/>
      <c r="N54" s="59"/>
      <c r="O54" s="59"/>
      <c r="P54" s="59"/>
      <c r="Q54" s="59"/>
      <c r="R54" s="57"/>
    </row>
    <row r="55" spans="2:21" x14ac:dyDescent="0.2">
      <c r="B55" s="56"/>
      <c r="C55" s="74">
        <f t="shared" ref="C55:C72" si="2">+C54+1</f>
        <v>4</v>
      </c>
      <c r="D55" s="102" t="s">
        <v>7</v>
      </c>
      <c r="E55" s="104"/>
      <c r="F55" s="104"/>
      <c r="G55" s="104"/>
      <c r="H55" s="104"/>
      <c r="I55" s="19" t="s">
        <v>1003</v>
      </c>
      <c r="J55" s="59"/>
      <c r="K55" s="59"/>
      <c r="L55" s="59"/>
      <c r="M55" s="59"/>
      <c r="N55" s="59"/>
      <c r="O55" s="59"/>
      <c r="P55" s="59"/>
      <c r="Q55" s="59"/>
      <c r="R55" s="57"/>
    </row>
    <row r="56" spans="2:21" x14ac:dyDescent="0.2">
      <c r="B56" s="56"/>
      <c r="C56" s="74">
        <f t="shared" si="2"/>
        <v>5</v>
      </c>
      <c r="D56" s="102" t="s">
        <v>8</v>
      </c>
      <c r="E56" s="105">
        <v>0</v>
      </c>
      <c r="F56" s="105">
        <v>0</v>
      </c>
      <c r="G56" s="105">
        <v>0</v>
      </c>
      <c r="H56" s="105">
        <v>0</v>
      </c>
      <c r="I56" s="19" t="s">
        <v>1003</v>
      </c>
      <c r="J56" s="59"/>
      <c r="K56" s="59"/>
      <c r="L56" s="59"/>
      <c r="M56" s="59"/>
      <c r="N56" s="59"/>
      <c r="O56" s="59"/>
      <c r="P56" s="59"/>
      <c r="Q56" s="59"/>
      <c r="R56" s="57"/>
    </row>
    <row r="57" spans="2:21" x14ac:dyDescent="0.2">
      <c r="B57" s="56"/>
      <c r="C57" s="74">
        <f t="shared" si="2"/>
        <v>6</v>
      </c>
      <c r="D57" s="102" t="s">
        <v>9</v>
      </c>
      <c r="E57" s="105">
        <v>0</v>
      </c>
      <c r="F57" s="105">
        <v>0</v>
      </c>
      <c r="G57" s="105">
        <v>0</v>
      </c>
      <c r="H57" s="105">
        <v>0</v>
      </c>
      <c r="I57" s="19" t="s">
        <v>1003</v>
      </c>
      <c r="J57" s="59"/>
      <c r="K57" s="59"/>
      <c r="L57" s="59"/>
      <c r="M57" s="59"/>
      <c r="N57" s="59"/>
      <c r="O57" s="59"/>
      <c r="P57" s="59"/>
      <c r="Q57" s="59"/>
      <c r="R57" s="57"/>
    </row>
    <row r="58" spans="2:21" x14ac:dyDescent="0.2">
      <c r="B58" s="56"/>
      <c r="C58" s="74">
        <f t="shared" si="2"/>
        <v>7</v>
      </c>
      <c r="D58" s="102" t="s">
        <v>10</v>
      </c>
      <c r="E58" s="105">
        <v>0</v>
      </c>
      <c r="F58" s="105">
        <v>0</v>
      </c>
      <c r="G58" s="105">
        <v>0</v>
      </c>
      <c r="H58" s="105">
        <v>0</v>
      </c>
      <c r="I58" s="19" t="s">
        <v>1003</v>
      </c>
      <c r="J58" s="59"/>
      <c r="K58" s="59"/>
      <c r="L58" s="59"/>
      <c r="M58" s="59"/>
      <c r="N58" s="59"/>
      <c r="O58" s="59"/>
      <c r="P58" s="59"/>
      <c r="Q58" s="59"/>
      <c r="R58" s="57"/>
    </row>
    <row r="59" spans="2:21" x14ac:dyDescent="0.2">
      <c r="B59" s="56"/>
      <c r="C59" s="74">
        <f t="shared" si="2"/>
        <v>8</v>
      </c>
      <c r="D59" s="102" t="s">
        <v>11</v>
      </c>
      <c r="E59" s="105">
        <v>0</v>
      </c>
      <c r="F59" s="105">
        <v>0</v>
      </c>
      <c r="G59" s="105">
        <v>0</v>
      </c>
      <c r="H59" s="105">
        <v>0</v>
      </c>
      <c r="I59" s="19" t="s">
        <v>1003</v>
      </c>
      <c r="J59" s="59"/>
      <c r="K59" s="59"/>
      <c r="L59" s="59"/>
      <c r="M59" s="59"/>
      <c r="N59" s="59"/>
      <c r="O59" s="59"/>
      <c r="P59" s="59"/>
      <c r="Q59" s="59"/>
      <c r="R59" s="57"/>
    </row>
    <row r="60" spans="2:21" x14ac:dyDescent="0.2">
      <c r="B60" s="56"/>
      <c r="C60" s="74"/>
      <c r="D60" s="106" t="s">
        <v>12</v>
      </c>
      <c r="E60" s="107">
        <f>+SUM(E56:E59)</f>
        <v>0</v>
      </c>
      <c r="F60" s="107">
        <f>+SUM(F56:F59)</f>
        <v>0</v>
      </c>
      <c r="G60" s="107">
        <f>+SUM(G56:G59)</f>
        <v>0</v>
      </c>
      <c r="H60" s="107">
        <f>+SUM(H56:H59)</f>
        <v>0</v>
      </c>
      <c r="I60" s="19" t="s">
        <v>1003</v>
      </c>
      <c r="J60" s="59"/>
      <c r="K60" s="59"/>
      <c r="L60" s="59"/>
      <c r="M60" s="59"/>
      <c r="N60" s="59"/>
      <c r="O60" s="59"/>
      <c r="P60" s="59"/>
      <c r="Q60" s="59"/>
      <c r="R60" s="57"/>
    </row>
    <row r="61" spans="2:21" x14ac:dyDescent="0.2">
      <c r="B61" s="56"/>
      <c r="C61" s="74">
        <f>+C59+1</f>
        <v>9</v>
      </c>
      <c r="D61" s="102" t="s">
        <v>13</v>
      </c>
      <c r="E61" s="105">
        <f>+E56*0.085</f>
        <v>0</v>
      </c>
      <c r="F61" s="105">
        <f>+F56*0.085</f>
        <v>0</v>
      </c>
      <c r="G61" s="105">
        <f>+G56*0.085</f>
        <v>0</v>
      </c>
      <c r="H61" s="105">
        <f>+H56*0.085</f>
        <v>0</v>
      </c>
      <c r="I61" s="19" t="s">
        <v>1003</v>
      </c>
      <c r="J61" s="59"/>
      <c r="K61" s="59"/>
      <c r="L61" s="59"/>
      <c r="M61" s="59"/>
      <c r="N61" s="59"/>
      <c r="O61" s="59"/>
      <c r="P61" s="59"/>
      <c r="Q61" s="59"/>
      <c r="R61" s="57"/>
    </row>
    <row r="62" spans="2:21" x14ac:dyDescent="0.2">
      <c r="B62" s="56"/>
      <c r="C62" s="74">
        <f t="shared" si="2"/>
        <v>10</v>
      </c>
      <c r="D62" s="102" t="s">
        <v>14</v>
      </c>
      <c r="E62" s="105">
        <f>+E56*0.12</f>
        <v>0</v>
      </c>
      <c r="F62" s="105">
        <f>+F56*0.12</f>
        <v>0</v>
      </c>
      <c r="G62" s="105">
        <f>+G56*0.12</f>
        <v>0</v>
      </c>
      <c r="H62" s="105">
        <f>+H56*0.12</f>
        <v>0</v>
      </c>
      <c r="I62" s="19" t="s">
        <v>1003</v>
      </c>
      <c r="J62" s="59"/>
      <c r="K62" s="59"/>
      <c r="L62" s="59"/>
      <c r="M62" s="59"/>
      <c r="N62" s="59"/>
      <c r="O62" s="59"/>
      <c r="P62" s="59"/>
      <c r="Q62" s="59"/>
      <c r="R62" s="57"/>
    </row>
    <row r="63" spans="2:21" x14ac:dyDescent="0.2">
      <c r="B63" s="56"/>
      <c r="C63" s="74">
        <f t="shared" si="2"/>
        <v>11</v>
      </c>
      <c r="D63" s="102" t="s">
        <v>130</v>
      </c>
      <c r="E63" s="105">
        <f>+E56*0.00522</f>
        <v>0</v>
      </c>
      <c r="F63" s="105">
        <f>+F56*0.00522</f>
        <v>0</v>
      </c>
      <c r="G63" s="105">
        <f>+G56*0.00522</f>
        <v>0</v>
      </c>
      <c r="H63" s="105">
        <f>+H56*0.00522</f>
        <v>0</v>
      </c>
      <c r="I63" s="19" t="s">
        <v>1003</v>
      </c>
      <c r="J63" s="59"/>
      <c r="K63" s="59"/>
      <c r="L63" s="59"/>
      <c r="M63" s="59"/>
      <c r="N63" s="59"/>
      <c r="O63" s="59"/>
      <c r="P63" s="59"/>
      <c r="Q63" s="59"/>
      <c r="R63" s="57"/>
    </row>
    <row r="64" spans="2:21" x14ac:dyDescent="0.2">
      <c r="B64" s="56"/>
      <c r="C64" s="74">
        <f t="shared" si="2"/>
        <v>12</v>
      </c>
      <c r="D64" s="102" t="s">
        <v>15</v>
      </c>
      <c r="E64" s="105">
        <f>+E56*0.03</f>
        <v>0</v>
      </c>
      <c r="F64" s="105">
        <f>+F56*0.03</f>
        <v>0</v>
      </c>
      <c r="G64" s="105">
        <f>+G56*0.03</f>
        <v>0</v>
      </c>
      <c r="H64" s="105">
        <f>+H56*0.03</f>
        <v>0</v>
      </c>
      <c r="I64" s="19" t="s">
        <v>1003</v>
      </c>
      <c r="J64" s="59"/>
      <c r="K64" s="59"/>
      <c r="L64" s="59"/>
      <c r="M64" s="59"/>
      <c r="N64" s="59"/>
      <c r="O64" s="59"/>
      <c r="P64" s="59"/>
      <c r="Q64" s="59"/>
      <c r="R64" s="57"/>
    </row>
    <row r="65" spans="2:20" x14ac:dyDescent="0.2">
      <c r="B65" s="56"/>
      <c r="C65" s="74">
        <f t="shared" si="2"/>
        <v>13</v>
      </c>
      <c r="D65" s="102" t="s">
        <v>16</v>
      </c>
      <c r="E65" s="105">
        <f>+E56*0.02</f>
        <v>0</v>
      </c>
      <c r="F65" s="105">
        <f>+F56*0.02</f>
        <v>0</v>
      </c>
      <c r="G65" s="105">
        <f>+G56*0.02</f>
        <v>0</v>
      </c>
      <c r="H65" s="105">
        <f>+H56*0.02</f>
        <v>0</v>
      </c>
      <c r="I65" s="19" t="s">
        <v>1003</v>
      </c>
      <c r="J65" s="59"/>
      <c r="K65" s="59"/>
      <c r="L65" s="59"/>
      <c r="M65" s="59"/>
      <c r="N65" s="59"/>
      <c r="O65" s="59"/>
      <c r="P65" s="59"/>
      <c r="Q65" s="59"/>
      <c r="R65" s="57"/>
    </row>
    <row r="66" spans="2:20" x14ac:dyDescent="0.2">
      <c r="B66" s="56"/>
      <c r="C66" s="74">
        <f t="shared" si="2"/>
        <v>14</v>
      </c>
      <c r="D66" s="102" t="s">
        <v>17</v>
      </c>
      <c r="E66" s="105">
        <f>+E56*0.04</f>
        <v>0</v>
      </c>
      <c r="F66" s="105">
        <f>+F56*0.04</f>
        <v>0</v>
      </c>
      <c r="G66" s="105">
        <f>+G56*0.04</f>
        <v>0</v>
      </c>
      <c r="H66" s="105">
        <f>+H56*0.04</f>
        <v>0</v>
      </c>
      <c r="I66" s="19" t="s">
        <v>1003</v>
      </c>
      <c r="J66" s="59"/>
      <c r="K66" s="59"/>
      <c r="L66" s="59"/>
      <c r="M66" s="59"/>
      <c r="N66" s="59"/>
      <c r="O66" s="59"/>
      <c r="P66" s="59"/>
      <c r="Q66" s="59"/>
      <c r="R66" s="57"/>
    </row>
    <row r="67" spans="2:20" x14ac:dyDescent="0.2">
      <c r="B67" s="56"/>
      <c r="C67" s="74">
        <f t="shared" si="2"/>
        <v>15</v>
      </c>
      <c r="D67" s="102" t="s">
        <v>18</v>
      </c>
      <c r="E67" s="105">
        <f>+E60/12</f>
        <v>0</v>
      </c>
      <c r="F67" s="105">
        <f>+F60/12</f>
        <v>0</v>
      </c>
      <c r="G67" s="105">
        <f>+G60/12</f>
        <v>0</v>
      </c>
      <c r="H67" s="105">
        <f>+H60/12</f>
        <v>0</v>
      </c>
      <c r="I67" s="19" t="s">
        <v>1003</v>
      </c>
      <c r="J67" s="59"/>
      <c r="K67" s="59"/>
      <c r="L67" s="59"/>
      <c r="M67" s="59"/>
      <c r="N67" s="59"/>
      <c r="O67" s="59"/>
      <c r="P67" s="59"/>
      <c r="Q67" s="59"/>
      <c r="R67" s="57"/>
    </row>
    <row r="68" spans="2:20" x14ac:dyDescent="0.2">
      <c r="B68" s="56"/>
      <c r="C68" s="74">
        <f t="shared" si="2"/>
        <v>16</v>
      </c>
      <c r="D68" s="102" t="s">
        <v>131</v>
      </c>
      <c r="E68" s="105">
        <f>+E67*0.12</f>
        <v>0</v>
      </c>
      <c r="F68" s="105">
        <f>+F67*0.12</f>
        <v>0</v>
      </c>
      <c r="G68" s="105">
        <f>+G67*0.12</f>
        <v>0</v>
      </c>
      <c r="H68" s="105">
        <f>+H67*0.12</f>
        <v>0</v>
      </c>
      <c r="I68" s="19" t="s">
        <v>1003</v>
      </c>
      <c r="J68" s="59"/>
      <c r="K68" s="59"/>
      <c r="L68" s="59"/>
      <c r="M68" s="59"/>
      <c r="N68" s="59"/>
      <c r="O68" s="59"/>
      <c r="P68" s="59"/>
      <c r="Q68" s="59"/>
      <c r="R68" s="57"/>
    </row>
    <row r="69" spans="2:20" x14ac:dyDescent="0.2">
      <c r="B69" s="56"/>
      <c r="C69" s="74">
        <f t="shared" si="2"/>
        <v>17</v>
      </c>
      <c r="D69" s="102" t="s">
        <v>19</v>
      </c>
      <c r="E69" s="105">
        <f>+E60/12</f>
        <v>0</v>
      </c>
      <c r="F69" s="105">
        <f>+F60/12</f>
        <v>0</v>
      </c>
      <c r="G69" s="105">
        <f>+G60/12</f>
        <v>0</v>
      </c>
      <c r="H69" s="105">
        <f>+H60/12</f>
        <v>0</v>
      </c>
      <c r="I69" s="19" t="s">
        <v>1003</v>
      </c>
      <c r="J69" s="59"/>
      <c r="K69" s="59"/>
      <c r="L69" s="59"/>
      <c r="M69" s="59"/>
      <c r="N69" s="59"/>
      <c r="O69" s="59"/>
      <c r="P69" s="59"/>
      <c r="Q69" s="59"/>
      <c r="R69" s="57"/>
    </row>
    <row r="70" spans="2:20" x14ac:dyDescent="0.2">
      <c r="B70" s="56"/>
      <c r="C70" s="74">
        <f t="shared" si="2"/>
        <v>18</v>
      </c>
      <c r="D70" s="102" t="s">
        <v>132</v>
      </c>
      <c r="E70" s="105">
        <f>+E56/12/2</f>
        <v>0</v>
      </c>
      <c r="F70" s="105">
        <f>+F56/12/2</f>
        <v>0</v>
      </c>
      <c r="G70" s="105">
        <f>+G56/12/2</f>
        <v>0</v>
      </c>
      <c r="H70" s="105">
        <f>+H56/12/2</f>
        <v>0</v>
      </c>
      <c r="I70" s="19" t="s">
        <v>1003</v>
      </c>
      <c r="J70" s="59"/>
      <c r="K70" s="59"/>
      <c r="L70" s="59"/>
      <c r="M70" s="59"/>
      <c r="N70" s="59"/>
      <c r="O70" s="59"/>
      <c r="P70" s="59"/>
      <c r="Q70" s="59"/>
      <c r="R70" s="57"/>
    </row>
    <row r="71" spans="2:20" x14ac:dyDescent="0.2">
      <c r="B71" s="56"/>
      <c r="C71" s="74">
        <f t="shared" si="2"/>
        <v>19</v>
      </c>
      <c r="D71" s="102" t="s">
        <v>133</v>
      </c>
      <c r="E71" s="105">
        <v>0</v>
      </c>
      <c r="F71" s="105">
        <v>0</v>
      </c>
      <c r="G71" s="105">
        <v>0</v>
      </c>
      <c r="H71" s="105">
        <v>0</v>
      </c>
      <c r="I71" s="19" t="s">
        <v>1003</v>
      </c>
      <c r="J71" s="59"/>
      <c r="K71" s="59"/>
      <c r="L71" s="59"/>
      <c r="M71" s="59"/>
      <c r="N71" s="59"/>
      <c r="O71" s="59"/>
      <c r="P71" s="59"/>
      <c r="Q71" s="59"/>
      <c r="R71" s="57"/>
    </row>
    <row r="72" spans="2:20" x14ac:dyDescent="0.2">
      <c r="B72" s="56"/>
      <c r="C72" s="74">
        <f t="shared" si="2"/>
        <v>20</v>
      </c>
      <c r="D72" s="102" t="s">
        <v>22</v>
      </c>
      <c r="E72" s="105">
        <v>0</v>
      </c>
      <c r="F72" s="105">
        <v>0</v>
      </c>
      <c r="G72" s="105">
        <v>0</v>
      </c>
      <c r="H72" s="105">
        <v>0</v>
      </c>
      <c r="I72" s="19" t="s">
        <v>1003</v>
      </c>
      <c r="J72" s="59"/>
      <c r="K72" s="59"/>
      <c r="L72" s="59"/>
      <c r="M72" s="59"/>
      <c r="N72" s="59"/>
      <c r="O72" s="59"/>
      <c r="P72" s="59"/>
      <c r="Q72" s="59"/>
      <c r="R72" s="57"/>
    </row>
    <row r="73" spans="2:20" x14ac:dyDescent="0.2">
      <c r="B73" s="56"/>
      <c r="C73" s="74"/>
      <c r="D73" s="106" t="s">
        <v>20</v>
      </c>
      <c r="E73" s="107">
        <f>+SUM(E60:E72)</f>
        <v>0</v>
      </c>
      <c r="F73" s="107">
        <f>+SUM(F60:F72)</f>
        <v>0</v>
      </c>
      <c r="G73" s="107">
        <f>+SUM(G60:G72)</f>
        <v>0</v>
      </c>
      <c r="H73" s="107">
        <f>+SUM(H60:H72)</f>
        <v>0</v>
      </c>
      <c r="I73" s="19" t="s">
        <v>1003</v>
      </c>
      <c r="J73" s="59"/>
      <c r="K73" s="59"/>
      <c r="L73" s="59"/>
      <c r="M73" s="59"/>
      <c r="N73" s="59"/>
      <c r="O73" s="59"/>
      <c r="P73" s="59"/>
      <c r="Q73" s="59"/>
      <c r="R73" s="57"/>
    </row>
    <row r="74" spans="2:20" x14ac:dyDescent="0.2">
      <c r="B74" s="56"/>
      <c r="C74" s="74">
        <v>21</v>
      </c>
      <c r="D74" s="102" t="s">
        <v>21</v>
      </c>
      <c r="E74" s="105">
        <v>0</v>
      </c>
      <c r="F74" s="105">
        <v>0</v>
      </c>
      <c r="G74" s="105">
        <v>0</v>
      </c>
      <c r="H74" s="105">
        <v>0</v>
      </c>
      <c r="I74" s="19" t="s">
        <v>1003</v>
      </c>
      <c r="J74" s="108"/>
      <c r="K74" s="108"/>
      <c r="L74" s="108"/>
      <c r="M74" s="108"/>
      <c r="N74" s="108"/>
      <c r="O74" s="108"/>
      <c r="P74" s="108"/>
      <c r="Q74" s="59"/>
      <c r="R74" s="57"/>
    </row>
    <row r="75" spans="2:20" x14ac:dyDescent="0.2">
      <c r="B75" s="56"/>
      <c r="C75" s="74">
        <f>+C74+1</f>
        <v>22</v>
      </c>
      <c r="D75" s="102" t="s">
        <v>129</v>
      </c>
      <c r="E75" s="105">
        <v>0</v>
      </c>
      <c r="F75" s="105">
        <v>0</v>
      </c>
      <c r="G75" s="105">
        <v>0</v>
      </c>
      <c r="H75" s="105">
        <v>0</v>
      </c>
      <c r="I75" s="19" t="s">
        <v>1003</v>
      </c>
      <c r="J75" s="108"/>
      <c r="K75" s="108"/>
      <c r="L75" s="108"/>
      <c r="M75" s="108"/>
      <c r="N75" s="108"/>
      <c r="O75" s="108"/>
      <c r="P75" s="108"/>
      <c r="Q75" s="59"/>
      <c r="R75" s="57"/>
    </row>
    <row r="76" spans="2:20" x14ac:dyDescent="0.2">
      <c r="B76" s="56"/>
      <c r="C76" s="74"/>
      <c r="D76" s="109" t="s">
        <v>23</v>
      </c>
      <c r="E76" s="110">
        <f>+(E73*E55)+(E74*3)-E75</f>
        <v>0</v>
      </c>
      <c r="F76" s="110">
        <f>+(F73*F55)+(F74*3)-F75</f>
        <v>0</v>
      </c>
      <c r="G76" s="110">
        <f>+(G73*G55)+(G74*3)-G75</f>
        <v>0</v>
      </c>
      <c r="H76" s="110">
        <f>+(H73*H55)+(H74*3)-H75</f>
        <v>0</v>
      </c>
      <c r="I76" s="110">
        <f>+'ANEXO1. MALLA PROGRAMA'!BC327*2</f>
        <v>218954400</v>
      </c>
      <c r="J76" s="108"/>
      <c r="K76" s="108"/>
      <c r="L76" s="108"/>
      <c r="M76" s="108"/>
      <c r="N76" s="108"/>
      <c r="O76" s="108"/>
      <c r="P76" s="108"/>
      <c r="Q76" s="59"/>
      <c r="R76" s="57"/>
    </row>
    <row r="77" spans="2:20" x14ac:dyDescent="0.2">
      <c r="B77" s="56"/>
      <c r="C77" s="58"/>
      <c r="D77" s="59"/>
      <c r="E77" s="108"/>
      <c r="F77" s="111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12"/>
      <c r="S77" s="113"/>
    </row>
    <row r="78" spans="2:20" x14ac:dyDescent="0.2">
      <c r="B78" s="56"/>
      <c r="C78" s="484" t="s">
        <v>24</v>
      </c>
      <c r="D78" s="484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12"/>
      <c r="S78" s="113"/>
    </row>
    <row r="79" spans="2:20" x14ac:dyDescent="0.2">
      <c r="B79" s="56"/>
      <c r="C79" s="58"/>
      <c r="D79" s="59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12"/>
      <c r="S79" s="113"/>
    </row>
    <row r="80" spans="2:20" x14ac:dyDescent="0.2">
      <c r="B80" s="56"/>
      <c r="C80" s="157">
        <v>2</v>
      </c>
      <c r="D80" s="490" t="s">
        <v>25</v>
      </c>
      <c r="E80" s="491"/>
      <c r="F80" s="99">
        <f>+SUM(O84:O89)</f>
        <v>25186000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12"/>
      <c r="S80" s="113"/>
      <c r="T80" s="114"/>
    </row>
    <row r="81" spans="2:20" x14ac:dyDescent="0.2">
      <c r="B81" s="56"/>
      <c r="C81" s="58"/>
      <c r="D81" s="59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12"/>
      <c r="S81" s="113"/>
      <c r="T81" s="114"/>
    </row>
    <row r="82" spans="2:20" x14ac:dyDescent="0.2">
      <c r="B82" s="56"/>
      <c r="C82" s="58" t="s">
        <v>26</v>
      </c>
      <c r="D82" s="486" t="s">
        <v>27</v>
      </c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8"/>
      <c r="Q82" s="108"/>
      <c r="R82" s="112"/>
      <c r="S82" s="113"/>
      <c r="T82" s="114"/>
    </row>
    <row r="83" spans="2:20" ht="38.25" x14ac:dyDescent="0.2">
      <c r="B83" s="56"/>
      <c r="C83" s="153" t="s">
        <v>28</v>
      </c>
      <c r="D83" s="158" t="s">
        <v>29</v>
      </c>
      <c r="E83" s="158" t="s">
        <v>5</v>
      </c>
      <c r="F83" s="158" t="s">
        <v>30</v>
      </c>
      <c r="G83" s="159" t="s">
        <v>31</v>
      </c>
      <c r="H83" s="153" t="s">
        <v>32</v>
      </c>
      <c r="I83" s="159" t="s">
        <v>134</v>
      </c>
      <c r="J83" s="159" t="s">
        <v>33</v>
      </c>
      <c r="K83" s="159" t="s">
        <v>34</v>
      </c>
      <c r="L83" s="159" t="s">
        <v>35</v>
      </c>
      <c r="M83" s="159" t="s">
        <v>36</v>
      </c>
      <c r="N83" s="159" t="s">
        <v>37</v>
      </c>
      <c r="O83" s="159" t="s">
        <v>38</v>
      </c>
      <c r="P83" s="159" t="s">
        <v>39</v>
      </c>
      <c r="Q83" s="108"/>
      <c r="R83" s="112"/>
      <c r="S83" s="113"/>
      <c r="T83" s="113"/>
    </row>
    <row r="84" spans="2:20" x14ac:dyDescent="0.2">
      <c r="B84" s="56"/>
      <c r="C84" s="74">
        <v>1</v>
      </c>
      <c r="D84" s="21" t="s">
        <v>191</v>
      </c>
      <c r="E84" s="22" t="s">
        <v>1002</v>
      </c>
      <c r="F84" s="22" t="s">
        <v>1002</v>
      </c>
      <c r="G84" s="22" t="s">
        <v>1002</v>
      </c>
      <c r="H84" s="23" t="s">
        <v>1003</v>
      </c>
      <c r="I84" s="24" t="s">
        <v>189</v>
      </c>
      <c r="J84" s="24" t="s">
        <v>189</v>
      </c>
      <c r="K84" s="115" t="s">
        <v>189</v>
      </c>
      <c r="L84" s="98" t="s">
        <v>189</v>
      </c>
      <c r="M84" s="24" t="s">
        <v>189</v>
      </c>
      <c r="N84" s="115" t="s">
        <v>189</v>
      </c>
      <c r="O84" s="99">
        <f>+'ANEXO1. MALLA PROGRAMA'!BA327*2</f>
        <v>25186000</v>
      </c>
      <c r="P84" s="25"/>
      <c r="Q84" s="108"/>
      <c r="R84" s="112"/>
      <c r="S84" s="113"/>
      <c r="T84" s="113"/>
    </row>
    <row r="85" spans="2:20" x14ac:dyDescent="0.2">
      <c r="B85" s="56"/>
      <c r="C85" s="74">
        <f>+C84+1</f>
        <v>2</v>
      </c>
      <c r="D85" s="21"/>
      <c r="E85" s="26"/>
      <c r="F85" s="27"/>
      <c r="G85" s="28"/>
      <c r="H85" s="28"/>
      <c r="I85" s="24"/>
      <c r="J85" s="29"/>
      <c r="K85" s="115"/>
      <c r="L85" s="98"/>
      <c r="M85" s="24"/>
      <c r="N85" s="115"/>
      <c r="O85" s="99">
        <f>+(K85+N85)*I85</f>
        <v>0</v>
      </c>
      <c r="P85" s="25"/>
      <c r="Q85" s="108"/>
      <c r="R85" s="112"/>
      <c r="S85" s="113"/>
      <c r="T85" s="113"/>
    </row>
    <row r="86" spans="2:20" x14ac:dyDescent="0.2">
      <c r="B86" s="56"/>
      <c r="C86" s="74">
        <f>+C85+1</f>
        <v>3</v>
      </c>
      <c r="D86" s="21"/>
      <c r="E86" s="26"/>
      <c r="F86" s="27"/>
      <c r="G86" s="28"/>
      <c r="H86" s="28"/>
      <c r="I86" s="24"/>
      <c r="J86" s="29"/>
      <c r="K86" s="115"/>
      <c r="L86" s="98"/>
      <c r="M86" s="24"/>
      <c r="N86" s="115"/>
      <c r="O86" s="99">
        <f t="shared" ref="O86:O89" si="3">+(K86+N86)*I86</f>
        <v>0</v>
      </c>
      <c r="P86" s="25"/>
      <c r="Q86" s="108"/>
      <c r="R86" s="112"/>
      <c r="S86" s="113"/>
      <c r="T86" s="113"/>
    </row>
    <row r="87" spans="2:20" x14ac:dyDescent="0.2">
      <c r="B87" s="56"/>
      <c r="C87" s="74">
        <f t="shared" ref="C87:C89" si="4">+C86+1</f>
        <v>4</v>
      </c>
      <c r="D87" s="21"/>
      <c r="E87" s="26"/>
      <c r="F87" s="27"/>
      <c r="G87" s="28"/>
      <c r="H87" s="28"/>
      <c r="I87" s="24"/>
      <c r="J87" s="29"/>
      <c r="K87" s="115"/>
      <c r="L87" s="98"/>
      <c r="M87" s="24"/>
      <c r="N87" s="115"/>
      <c r="O87" s="99">
        <f t="shared" si="3"/>
        <v>0</v>
      </c>
      <c r="P87" s="25"/>
      <c r="Q87" s="108"/>
      <c r="R87" s="112"/>
      <c r="S87" s="113"/>
      <c r="T87" s="113"/>
    </row>
    <row r="88" spans="2:20" x14ac:dyDescent="0.2">
      <c r="B88" s="56"/>
      <c r="C88" s="74">
        <f t="shared" si="4"/>
        <v>5</v>
      </c>
      <c r="D88" s="21"/>
      <c r="E88" s="26"/>
      <c r="F88" s="27"/>
      <c r="G88" s="28"/>
      <c r="H88" s="28"/>
      <c r="I88" s="24"/>
      <c r="J88" s="29"/>
      <c r="K88" s="115"/>
      <c r="L88" s="98"/>
      <c r="M88" s="24"/>
      <c r="N88" s="115"/>
      <c r="O88" s="99">
        <f t="shared" si="3"/>
        <v>0</v>
      </c>
      <c r="P88" s="25"/>
      <c r="Q88" s="108"/>
      <c r="R88" s="112"/>
      <c r="S88" s="113"/>
      <c r="T88" s="113"/>
    </row>
    <row r="89" spans="2:20" x14ac:dyDescent="0.2">
      <c r="B89" s="56"/>
      <c r="C89" s="74">
        <f t="shared" si="4"/>
        <v>6</v>
      </c>
      <c r="D89" s="21"/>
      <c r="E89" s="26"/>
      <c r="F89" s="27"/>
      <c r="G89" s="28"/>
      <c r="H89" s="28"/>
      <c r="I89" s="24"/>
      <c r="J89" s="29"/>
      <c r="K89" s="115"/>
      <c r="L89" s="98"/>
      <c r="M89" s="24"/>
      <c r="N89" s="115"/>
      <c r="O89" s="99">
        <f t="shared" si="3"/>
        <v>0</v>
      </c>
      <c r="P89" s="25"/>
      <c r="Q89" s="108"/>
      <c r="R89" s="112"/>
      <c r="S89" s="113"/>
      <c r="T89" s="113"/>
    </row>
    <row r="90" spans="2:20" x14ac:dyDescent="0.2">
      <c r="B90" s="56"/>
      <c r="C90" s="58"/>
      <c r="D90" s="59"/>
      <c r="E90" s="108"/>
      <c r="F90" s="108"/>
      <c r="G90" s="108"/>
      <c r="H90" s="59"/>
      <c r="I90" s="59"/>
      <c r="J90" s="108"/>
      <c r="K90" s="108"/>
      <c r="L90" s="108"/>
      <c r="M90" s="108"/>
      <c r="N90" s="116"/>
      <c r="O90" s="117"/>
      <c r="P90" s="108"/>
      <c r="Q90" s="108"/>
      <c r="R90" s="112"/>
      <c r="S90" s="113"/>
      <c r="T90" s="113"/>
    </row>
    <row r="91" spans="2:20" x14ac:dyDescent="0.2">
      <c r="B91" s="56"/>
      <c r="C91" s="58"/>
      <c r="D91" s="59"/>
      <c r="E91" s="108"/>
      <c r="F91" s="108"/>
      <c r="G91" s="108"/>
      <c r="H91" s="59"/>
      <c r="I91" s="108"/>
      <c r="J91" s="108"/>
      <c r="K91" s="108"/>
      <c r="L91" s="108"/>
      <c r="M91" s="117"/>
      <c r="N91" s="117"/>
      <c r="O91" s="108"/>
      <c r="P91" s="108"/>
      <c r="Q91" s="108"/>
      <c r="R91" s="112"/>
      <c r="S91" s="113"/>
      <c r="T91" s="113"/>
    </row>
    <row r="92" spans="2:20" x14ac:dyDescent="0.2">
      <c r="B92" s="56"/>
      <c r="C92" s="157">
        <v>3</v>
      </c>
      <c r="D92" s="486" t="s">
        <v>40</v>
      </c>
      <c r="E92" s="488"/>
      <c r="F92" s="99">
        <f>+J100+O106+G113+G119+H127+G133</f>
        <v>0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12"/>
      <c r="S92" s="113"/>
    </row>
    <row r="93" spans="2:20" x14ac:dyDescent="0.2">
      <c r="B93" s="56"/>
      <c r="C93" s="59"/>
      <c r="D93" s="5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12"/>
      <c r="S93" s="113"/>
    </row>
    <row r="94" spans="2:20" x14ac:dyDescent="0.2">
      <c r="B94" s="56"/>
      <c r="C94" s="59"/>
      <c r="D94" s="486" t="s">
        <v>41</v>
      </c>
      <c r="E94" s="487"/>
      <c r="F94" s="487"/>
      <c r="G94" s="487"/>
      <c r="H94" s="487"/>
      <c r="I94" s="487"/>
      <c r="J94" s="488"/>
      <c r="K94" s="108"/>
      <c r="L94" s="108"/>
      <c r="M94" s="108"/>
      <c r="N94" s="108"/>
      <c r="O94" s="108"/>
      <c r="P94" s="108"/>
      <c r="Q94" s="108"/>
      <c r="R94" s="112"/>
      <c r="S94" s="113"/>
      <c r="T94" s="113"/>
    </row>
    <row r="95" spans="2:20" x14ac:dyDescent="0.2">
      <c r="B95" s="56"/>
      <c r="C95" s="20" t="s">
        <v>28</v>
      </c>
      <c r="D95" s="20" t="s">
        <v>42</v>
      </c>
      <c r="E95" s="20" t="s">
        <v>57</v>
      </c>
      <c r="F95" s="20" t="s">
        <v>43</v>
      </c>
      <c r="G95" s="20" t="s">
        <v>44</v>
      </c>
      <c r="H95" s="160" t="s">
        <v>45</v>
      </c>
      <c r="I95" s="160" t="s">
        <v>46</v>
      </c>
      <c r="J95" s="160" t="s">
        <v>47</v>
      </c>
      <c r="K95" s="108"/>
      <c r="L95" s="108"/>
      <c r="M95" s="108"/>
      <c r="N95" s="108"/>
      <c r="O95" s="108"/>
      <c r="P95" s="108"/>
      <c r="Q95" s="108"/>
      <c r="R95" s="112"/>
      <c r="S95" s="113"/>
      <c r="T95" s="113"/>
    </row>
    <row r="96" spans="2:20" x14ac:dyDescent="0.2">
      <c r="B96" s="56"/>
      <c r="C96" s="119">
        <v>1</v>
      </c>
      <c r="D96" s="120"/>
      <c r="E96" s="102"/>
      <c r="F96" s="102"/>
      <c r="G96" s="102"/>
      <c r="H96" s="121"/>
      <c r="I96" s="121"/>
      <c r="J96" s="118">
        <f>+H96*I96</f>
        <v>0</v>
      </c>
      <c r="K96" s="108"/>
      <c r="L96" s="108"/>
      <c r="M96" s="108"/>
      <c r="N96" s="108"/>
      <c r="O96" s="108"/>
      <c r="P96" s="108"/>
      <c r="Q96" s="108"/>
      <c r="R96" s="112"/>
      <c r="S96" s="113"/>
      <c r="T96" s="113"/>
    </row>
    <row r="97" spans="2:20" x14ac:dyDescent="0.2">
      <c r="B97" s="56"/>
      <c r="C97" s="119">
        <f>+C96+1</f>
        <v>2</v>
      </c>
      <c r="D97" s="120"/>
      <c r="E97" s="122"/>
      <c r="F97" s="102"/>
      <c r="G97" s="122"/>
      <c r="H97" s="121"/>
      <c r="I97" s="121"/>
      <c r="J97" s="118">
        <f>+H97*I97</f>
        <v>0</v>
      </c>
      <c r="K97" s="108"/>
      <c r="L97" s="108"/>
      <c r="M97" s="108"/>
      <c r="N97" s="108"/>
      <c r="O97" s="108"/>
      <c r="P97" s="108"/>
      <c r="Q97" s="108"/>
      <c r="R97" s="112"/>
      <c r="S97" s="113"/>
      <c r="T97" s="113"/>
    </row>
    <row r="98" spans="2:20" x14ac:dyDescent="0.2">
      <c r="B98" s="56"/>
      <c r="C98" s="119">
        <f>+C97+1</f>
        <v>3</v>
      </c>
      <c r="D98" s="30"/>
      <c r="E98" s="122"/>
      <c r="F98" s="102"/>
      <c r="G98" s="122"/>
      <c r="H98" s="121"/>
      <c r="I98" s="121"/>
      <c r="J98" s="118">
        <f>+H98*I98</f>
        <v>0</v>
      </c>
      <c r="K98" s="108"/>
      <c r="L98" s="108"/>
      <c r="M98" s="108"/>
      <c r="N98" s="108"/>
      <c r="O98" s="108"/>
      <c r="P98" s="108"/>
      <c r="Q98" s="108"/>
      <c r="R98" s="112"/>
      <c r="S98" s="113"/>
      <c r="T98" s="113"/>
    </row>
    <row r="99" spans="2:20" x14ac:dyDescent="0.2">
      <c r="B99" s="56"/>
      <c r="C99" s="119">
        <f>+C98+1</f>
        <v>4</v>
      </c>
      <c r="D99" s="30"/>
      <c r="E99" s="122"/>
      <c r="F99" s="102"/>
      <c r="G99" s="122"/>
      <c r="H99" s="121"/>
      <c r="I99" s="121"/>
      <c r="J99" s="118">
        <v>0</v>
      </c>
      <c r="K99" s="108"/>
      <c r="L99" s="108"/>
      <c r="M99" s="108"/>
      <c r="N99" s="108"/>
      <c r="O99" s="108"/>
      <c r="P99" s="108"/>
      <c r="Q99" s="108"/>
      <c r="R99" s="112"/>
      <c r="S99" s="113"/>
      <c r="T99" s="113"/>
    </row>
    <row r="100" spans="2:20" x14ac:dyDescent="0.2">
      <c r="B100" s="56"/>
      <c r="C100" s="59"/>
      <c r="D100" s="59"/>
      <c r="E100" s="59"/>
      <c r="F100" s="59"/>
      <c r="G100" s="108"/>
      <c r="H100" s="108"/>
      <c r="I100" s="123" t="s">
        <v>48</v>
      </c>
      <c r="J100" s="124">
        <f>+SUM(J96:J99)</f>
        <v>0</v>
      </c>
      <c r="K100" s="108"/>
      <c r="L100" s="108"/>
      <c r="M100" s="108"/>
      <c r="N100" s="108"/>
      <c r="O100" s="108"/>
      <c r="P100" s="108"/>
      <c r="Q100" s="108"/>
      <c r="R100" s="112"/>
      <c r="S100" s="113"/>
      <c r="T100" s="113"/>
    </row>
    <row r="101" spans="2:20" x14ac:dyDescent="0.2">
      <c r="B101" s="56"/>
      <c r="C101" s="59"/>
      <c r="D101" s="59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12"/>
      <c r="S101" s="113"/>
    </row>
    <row r="102" spans="2:20" x14ac:dyDescent="0.2">
      <c r="B102" s="56"/>
      <c r="C102" s="59"/>
      <c r="D102" s="486" t="s">
        <v>137</v>
      </c>
      <c r="E102" s="487"/>
      <c r="F102" s="487"/>
      <c r="G102" s="487"/>
      <c r="H102" s="487"/>
      <c r="I102" s="487"/>
      <c r="J102" s="487"/>
      <c r="K102" s="487"/>
      <c r="L102" s="487"/>
      <c r="M102" s="487"/>
      <c r="N102" s="487"/>
      <c r="O102" s="487"/>
      <c r="P102" s="488"/>
      <c r="Q102" s="108"/>
      <c r="R102" s="112"/>
      <c r="S102" s="113"/>
    </row>
    <row r="103" spans="2:20" ht="38.25" x14ac:dyDescent="0.2">
      <c r="B103" s="56"/>
      <c r="C103" s="153" t="s">
        <v>28</v>
      </c>
      <c r="D103" s="158" t="s">
        <v>29</v>
      </c>
      <c r="E103" s="158" t="s">
        <v>5</v>
      </c>
      <c r="F103" s="161" t="s">
        <v>30</v>
      </c>
      <c r="G103" s="159" t="s">
        <v>31</v>
      </c>
      <c r="H103" s="158" t="s">
        <v>32</v>
      </c>
      <c r="I103" s="159" t="s">
        <v>30</v>
      </c>
      <c r="J103" s="159" t="s">
        <v>33</v>
      </c>
      <c r="K103" s="159" t="s">
        <v>34</v>
      </c>
      <c r="L103" s="159" t="s">
        <v>35</v>
      </c>
      <c r="M103" s="159" t="s">
        <v>36</v>
      </c>
      <c r="N103" s="159" t="s">
        <v>37</v>
      </c>
      <c r="O103" s="159" t="s">
        <v>38</v>
      </c>
      <c r="P103" s="159" t="s">
        <v>39</v>
      </c>
      <c r="Q103" s="108"/>
      <c r="R103" s="112"/>
      <c r="S103" s="113"/>
    </row>
    <row r="104" spans="2:20" x14ac:dyDescent="0.2">
      <c r="B104" s="56"/>
      <c r="C104" s="98"/>
      <c r="D104" s="31"/>
      <c r="E104" s="32"/>
      <c r="F104" s="32"/>
      <c r="G104" s="32"/>
      <c r="H104" s="31"/>
      <c r="I104" s="32"/>
      <c r="J104" s="32"/>
      <c r="K104" s="125"/>
      <c r="L104" s="126"/>
      <c r="M104" s="32"/>
      <c r="N104" s="127" t="b">
        <f>+IF(L104=1,(SUM([1]BÁSICOS!$C$36+(SUM([1]BÁSICOS!$C$37:$C$39))*M104)+[1]BÁSICOS!$C$40),IF(L104=2,(SUM([1]BÁSICOS!$D$36+(SUM([1]BÁSICOS!$D$37:$D$39))*M104)+[1]BÁSICOS!$D$40),IF(L104=3,(SUM([1]BÁSICOS!$E$36+(SUM([1]BÁSICOS!$E$37:$E$39))*M104)+[1]BÁSICOS!$E$40),IF(L104=4,(SUM([1]BÁSICOS!$F$36+(SUM([1]BÁSICOS!$F$37:$F$39))*M104)+[1]BÁSICOS!$F$40),IF(L104=5,(SUM([1]BÁSICOS!$G$36+(SUM([1]BÁSICOS!$G$37:$G$39))*M104)+[1]BÁSICOS!$G$40),IF(L104=6,(SUM([1]BÁSICOS!$H$36+(SUM([1]BÁSICOS!$H$37:$H$39))*M104)+[1]BÁSICOS!$H$40),IF(L104=7,(SUM([1]BÁSICOS!$I$36+(SUM([1]BÁSICOS!$I$37:$I$39))*M104)+[1]BÁSICOS!$I$40),IF(L104=8,(SUM([1]BÁSICOS!$J$36+(SUM([1]BÁSICOS!$J$37:$J$39))*M104)+[1]BÁSICOS!$J$40)))))))))</f>
        <v>0</v>
      </c>
      <c r="O104" s="99">
        <f>+(I104*K104)+N104</f>
        <v>0</v>
      </c>
      <c r="P104" s="33"/>
      <c r="Q104" s="108"/>
      <c r="R104" s="112"/>
      <c r="S104" s="113"/>
    </row>
    <row r="105" spans="2:20" x14ac:dyDescent="0.2">
      <c r="B105" s="56"/>
      <c r="C105" s="98"/>
      <c r="D105" s="31"/>
      <c r="E105" s="32"/>
      <c r="F105" s="32"/>
      <c r="G105" s="32"/>
      <c r="H105" s="31"/>
      <c r="I105" s="32"/>
      <c r="J105" s="32"/>
      <c r="K105" s="127"/>
      <c r="L105" s="126"/>
      <c r="M105" s="32"/>
      <c r="N105" s="127" t="b">
        <f>+IF(L105=1,(SUM([1]BÁSICOS!$C$36+(SUM([1]BÁSICOS!$C$37:$C$39))*M105)+[1]BÁSICOS!$C$40),IF(L105=2,(SUM([1]BÁSICOS!$D$36+(SUM([1]BÁSICOS!$D$37:$D$39))*M105)+[1]BÁSICOS!$D$40),IF(L105=3,(SUM([1]BÁSICOS!$E$36+(SUM([1]BÁSICOS!$E$37:$E$39))*M105)+[1]BÁSICOS!$E$40),IF(L105=4,(SUM([1]BÁSICOS!$F$36+(SUM([1]BÁSICOS!$F$37:$F$39))*M105)+[1]BÁSICOS!$F$40),IF(L105=5,(SUM([1]BÁSICOS!$G$36+(SUM([1]BÁSICOS!$G$37:$G$39))*M105)+[1]BÁSICOS!$G$40),IF(L105=6,(SUM([1]BÁSICOS!$H$36+(SUM([1]BÁSICOS!$H$37:$H$39))*M105)+[1]BÁSICOS!$H$40),IF(L105=7,(SUM([1]BÁSICOS!$I$36+(SUM([1]BÁSICOS!$I$37:$I$39))*M105)+[1]BÁSICOS!$I$40),IF(L105=8,(SUM([1]BÁSICOS!$J$36+(SUM([1]BÁSICOS!$J$37:$J$39))*M105)+[1]BÁSICOS!$J$40)))))))))</f>
        <v>0</v>
      </c>
      <c r="O105" s="99">
        <f>+(I105*K105)+N105</f>
        <v>0</v>
      </c>
      <c r="P105" s="33"/>
      <c r="Q105" s="108"/>
      <c r="R105" s="112"/>
      <c r="S105" s="113"/>
    </row>
    <row r="106" spans="2:20" x14ac:dyDescent="0.2">
      <c r="B106" s="56"/>
      <c r="C106" s="59"/>
      <c r="D106" s="59"/>
      <c r="E106" s="108"/>
      <c r="F106" s="108"/>
      <c r="G106" s="108"/>
      <c r="H106" s="108"/>
      <c r="I106" s="108"/>
      <c r="J106" s="108"/>
      <c r="K106" s="108"/>
      <c r="L106" s="108"/>
      <c r="M106" s="108"/>
      <c r="N106" s="116" t="s">
        <v>49</v>
      </c>
      <c r="O106" s="128">
        <f>+SUM(O104:O105)</f>
        <v>0</v>
      </c>
      <c r="P106" s="108"/>
      <c r="Q106" s="108"/>
      <c r="R106" s="112"/>
      <c r="S106" s="113"/>
    </row>
    <row r="107" spans="2:20" x14ac:dyDescent="0.2">
      <c r="B107" s="56"/>
      <c r="C107" s="482" t="s">
        <v>998</v>
      </c>
      <c r="D107" s="482"/>
      <c r="E107" s="482"/>
      <c r="F107" s="482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12"/>
      <c r="S107" s="113"/>
    </row>
    <row r="108" spans="2:20" x14ac:dyDescent="0.2">
      <c r="B108" s="56"/>
      <c r="C108" s="59"/>
      <c r="D108" s="5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12"/>
      <c r="S108" s="113"/>
    </row>
    <row r="109" spans="2:20" x14ac:dyDescent="0.2">
      <c r="B109" s="56"/>
      <c r="C109" s="59"/>
      <c r="D109" s="486" t="s">
        <v>50</v>
      </c>
      <c r="E109" s="487"/>
      <c r="F109" s="487"/>
      <c r="G109" s="48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12"/>
      <c r="S109" s="113"/>
    </row>
    <row r="110" spans="2:20" x14ac:dyDescent="0.2">
      <c r="B110" s="56"/>
      <c r="C110" s="20" t="s">
        <v>28</v>
      </c>
      <c r="D110" s="20" t="s">
        <v>51</v>
      </c>
      <c r="E110" s="20" t="s">
        <v>52</v>
      </c>
      <c r="F110" s="160" t="s">
        <v>53</v>
      </c>
      <c r="G110" s="160" t="s">
        <v>54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12"/>
      <c r="S110" s="113"/>
    </row>
    <row r="111" spans="2:20" x14ac:dyDescent="0.2">
      <c r="B111" s="56"/>
      <c r="C111" s="126"/>
      <c r="D111" s="31"/>
      <c r="E111" s="32"/>
      <c r="F111" s="32"/>
      <c r="G111" s="128">
        <f>+E111*F111</f>
        <v>0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12"/>
      <c r="S111" s="113"/>
    </row>
    <row r="112" spans="2:20" x14ac:dyDescent="0.2">
      <c r="B112" s="56"/>
      <c r="C112" s="126"/>
      <c r="D112" s="31"/>
      <c r="E112" s="32"/>
      <c r="F112" s="32"/>
      <c r="G112" s="128">
        <f>+E112*F112</f>
        <v>0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12"/>
      <c r="S112" s="113"/>
    </row>
    <row r="113" spans="2:19" x14ac:dyDescent="0.2">
      <c r="B113" s="56"/>
      <c r="C113" s="59"/>
      <c r="D113" s="59"/>
      <c r="E113" s="108"/>
      <c r="F113" s="116" t="s">
        <v>55</v>
      </c>
      <c r="G113" s="128">
        <f>+SUM(G111:G112)</f>
        <v>0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12"/>
      <c r="S113" s="113"/>
    </row>
    <row r="114" spans="2:19" x14ac:dyDescent="0.2">
      <c r="B114" s="56"/>
      <c r="C114" s="59"/>
      <c r="D114" s="59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12"/>
      <c r="S114" s="113"/>
    </row>
    <row r="115" spans="2:19" x14ac:dyDescent="0.2">
      <c r="B115" s="56"/>
      <c r="C115" s="59"/>
      <c r="D115" s="486" t="s">
        <v>56</v>
      </c>
      <c r="E115" s="487"/>
      <c r="F115" s="487"/>
      <c r="G115" s="48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12"/>
      <c r="S115" s="113"/>
    </row>
    <row r="116" spans="2:19" x14ac:dyDescent="0.2">
      <c r="B116" s="56"/>
      <c r="C116" s="20" t="s">
        <v>28</v>
      </c>
      <c r="D116" s="162" t="s">
        <v>57</v>
      </c>
      <c r="E116" s="163" t="s">
        <v>58</v>
      </c>
      <c r="F116" s="163" t="s">
        <v>59</v>
      </c>
      <c r="G116" s="163" t="s">
        <v>54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12"/>
      <c r="S116" s="113"/>
    </row>
    <row r="117" spans="2:19" x14ac:dyDescent="0.2">
      <c r="B117" s="56"/>
      <c r="C117" s="126"/>
      <c r="D117" s="31"/>
      <c r="E117" s="32"/>
      <c r="F117" s="32"/>
      <c r="G117" s="128">
        <f>+E117*F117</f>
        <v>0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12"/>
      <c r="S117" s="113"/>
    </row>
    <row r="118" spans="2:19" x14ac:dyDescent="0.2">
      <c r="B118" s="56"/>
      <c r="C118" s="126"/>
      <c r="D118" s="31"/>
      <c r="E118" s="32"/>
      <c r="F118" s="32"/>
      <c r="G118" s="128">
        <f>+E118*F118</f>
        <v>0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12"/>
      <c r="S118" s="113"/>
    </row>
    <row r="119" spans="2:19" x14ac:dyDescent="0.2">
      <c r="B119" s="56"/>
      <c r="C119" s="59"/>
      <c r="D119" s="59"/>
      <c r="E119" s="108"/>
      <c r="F119" s="116" t="s">
        <v>60</v>
      </c>
      <c r="G119" s="128">
        <f>+SUM(G117:G118)</f>
        <v>0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12"/>
      <c r="S119" s="113"/>
    </row>
    <row r="120" spans="2:19" x14ac:dyDescent="0.2">
      <c r="B120" s="56"/>
      <c r="C120" s="59"/>
      <c r="D120" s="59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12"/>
      <c r="S120" s="113"/>
    </row>
    <row r="121" spans="2:19" x14ac:dyDescent="0.2">
      <c r="B121" s="56"/>
      <c r="C121" s="59"/>
      <c r="D121" s="486" t="s">
        <v>61</v>
      </c>
      <c r="E121" s="487"/>
      <c r="F121" s="487"/>
      <c r="G121" s="487"/>
      <c r="H121" s="488"/>
      <c r="I121" s="108"/>
      <c r="J121" s="108"/>
      <c r="K121" s="108"/>
      <c r="L121" s="108"/>
      <c r="M121" s="108"/>
      <c r="N121" s="108"/>
      <c r="O121" s="108"/>
      <c r="P121" s="108"/>
      <c r="Q121" s="108"/>
      <c r="R121" s="112"/>
      <c r="S121" s="113"/>
    </row>
    <row r="122" spans="2:19" x14ac:dyDescent="0.2">
      <c r="B122" s="56"/>
      <c r="C122" s="20" t="s">
        <v>28</v>
      </c>
      <c r="D122" s="162" t="s">
        <v>57</v>
      </c>
      <c r="E122" s="162" t="s">
        <v>62</v>
      </c>
      <c r="F122" s="163" t="s">
        <v>135</v>
      </c>
      <c r="G122" s="163" t="s">
        <v>136</v>
      </c>
      <c r="H122" s="163" t="s">
        <v>54</v>
      </c>
      <c r="I122" s="108"/>
      <c r="J122" s="108"/>
      <c r="K122" s="108"/>
      <c r="L122" s="108"/>
      <c r="M122" s="108"/>
      <c r="N122" s="108"/>
      <c r="O122" s="108"/>
      <c r="P122" s="108"/>
      <c r="Q122" s="108"/>
      <c r="R122" s="112"/>
      <c r="S122" s="113"/>
    </row>
    <row r="123" spans="2:19" x14ac:dyDescent="0.2">
      <c r="B123" s="56"/>
      <c r="C123" s="129"/>
      <c r="D123" s="34"/>
      <c r="E123" s="35"/>
      <c r="F123" s="36"/>
      <c r="G123" s="36"/>
      <c r="H123" s="128">
        <f>+F123*G123</f>
        <v>0</v>
      </c>
      <c r="I123" s="108"/>
      <c r="J123" s="108"/>
      <c r="K123" s="108"/>
      <c r="L123" s="108"/>
      <c r="M123" s="108"/>
      <c r="N123" s="108"/>
      <c r="O123" s="108"/>
      <c r="P123" s="108"/>
      <c r="Q123" s="108"/>
      <c r="R123" s="112"/>
      <c r="S123" s="113"/>
    </row>
    <row r="124" spans="2:19" x14ac:dyDescent="0.2">
      <c r="B124" s="56"/>
      <c r="C124" s="129"/>
      <c r="D124" s="34"/>
      <c r="E124" s="35"/>
      <c r="F124" s="36"/>
      <c r="G124" s="36"/>
      <c r="H124" s="128">
        <f t="shared" ref="H124:H125" si="5">+F124*G124</f>
        <v>0</v>
      </c>
      <c r="I124" s="108"/>
      <c r="J124" s="108"/>
      <c r="K124" s="108"/>
      <c r="L124" s="108"/>
      <c r="M124" s="108"/>
      <c r="N124" s="108"/>
      <c r="O124" s="108"/>
      <c r="P124" s="108"/>
      <c r="Q124" s="108"/>
      <c r="R124" s="112"/>
      <c r="S124" s="113"/>
    </row>
    <row r="125" spans="2:19" x14ac:dyDescent="0.2">
      <c r="B125" s="56"/>
      <c r="C125" s="129"/>
      <c r="D125" s="34"/>
      <c r="E125" s="35"/>
      <c r="F125" s="36"/>
      <c r="G125" s="36"/>
      <c r="H125" s="128">
        <f t="shared" si="5"/>
        <v>0</v>
      </c>
      <c r="I125" s="108"/>
      <c r="J125" s="108"/>
      <c r="K125" s="108"/>
      <c r="L125" s="108"/>
      <c r="M125" s="108"/>
      <c r="N125" s="108"/>
      <c r="O125" s="108"/>
      <c r="P125" s="108"/>
      <c r="Q125" s="108"/>
      <c r="R125" s="112"/>
      <c r="S125" s="113"/>
    </row>
    <row r="126" spans="2:19" x14ac:dyDescent="0.2">
      <c r="B126" s="56"/>
      <c r="C126" s="126"/>
      <c r="D126" s="122"/>
      <c r="E126" s="35"/>
      <c r="F126" s="36"/>
      <c r="G126" s="36"/>
      <c r="H126" s="128">
        <f>+F126*G126</f>
        <v>0</v>
      </c>
      <c r="I126" s="108"/>
      <c r="J126" s="108"/>
      <c r="K126" s="108"/>
      <c r="L126" s="108"/>
      <c r="M126" s="108"/>
      <c r="N126" s="108"/>
      <c r="O126" s="108"/>
      <c r="P126" s="108"/>
      <c r="Q126" s="108"/>
      <c r="R126" s="112"/>
      <c r="S126" s="113"/>
    </row>
    <row r="127" spans="2:19" x14ac:dyDescent="0.2">
      <c r="B127" s="56"/>
      <c r="C127" s="59"/>
      <c r="D127" s="59"/>
      <c r="E127" s="59"/>
      <c r="F127" s="108"/>
      <c r="G127" s="116" t="s">
        <v>63</v>
      </c>
      <c r="H127" s="124">
        <f>+SUM(H123:H126)</f>
        <v>0</v>
      </c>
      <c r="I127" s="108"/>
      <c r="J127" s="108"/>
      <c r="K127" s="108"/>
      <c r="L127" s="108"/>
      <c r="M127" s="108"/>
      <c r="N127" s="108"/>
      <c r="O127" s="108"/>
      <c r="P127" s="108"/>
      <c r="Q127" s="108"/>
      <c r="R127" s="112"/>
      <c r="S127" s="113"/>
    </row>
    <row r="128" spans="2:19" x14ac:dyDescent="0.2">
      <c r="B128" s="56"/>
      <c r="C128" s="59"/>
      <c r="D128" s="59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12"/>
      <c r="S128" s="113"/>
    </row>
    <row r="129" spans="2:19" x14ac:dyDescent="0.2">
      <c r="B129" s="56"/>
      <c r="C129" s="59"/>
      <c r="D129" s="486" t="s">
        <v>64</v>
      </c>
      <c r="E129" s="487"/>
      <c r="F129" s="487"/>
      <c r="G129" s="487"/>
      <c r="H129" s="488"/>
      <c r="I129" s="108"/>
      <c r="J129" s="108"/>
      <c r="K129" s="108"/>
      <c r="L129" s="108"/>
      <c r="M129" s="108"/>
      <c r="N129" s="108"/>
      <c r="O129" s="108"/>
      <c r="P129" s="108"/>
      <c r="Q129" s="108"/>
      <c r="R129" s="112"/>
      <c r="S129" s="113"/>
    </row>
    <row r="130" spans="2:19" x14ac:dyDescent="0.2">
      <c r="B130" s="56"/>
      <c r="C130" s="20" t="s">
        <v>28</v>
      </c>
      <c r="D130" s="162" t="s">
        <v>65</v>
      </c>
      <c r="E130" s="162" t="s">
        <v>4</v>
      </c>
      <c r="F130" s="163" t="s">
        <v>66</v>
      </c>
      <c r="G130" s="163" t="s">
        <v>54</v>
      </c>
      <c r="H130" s="163" t="s">
        <v>39</v>
      </c>
      <c r="I130" s="59"/>
      <c r="J130" s="108"/>
      <c r="K130" s="108"/>
      <c r="L130" s="108"/>
      <c r="M130" s="108"/>
      <c r="N130" s="108"/>
      <c r="O130" s="108"/>
      <c r="P130" s="108"/>
      <c r="Q130" s="108"/>
      <c r="R130" s="112"/>
      <c r="S130" s="113"/>
    </row>
    <row r="131" spans="2:19" x14ac:dyDescent="0.2">
      <c r="B131" s="56"/>
      <c r="C131" s="126"/>
      <c r="D131" s="31"/>
      <c r="E131" s="35"/>
      <c r="F131" s="127"/>
      <c r="G131" s="128">
        <f>+F131*H131</f>
        <v>0</v>
      </c>
      <c r="H131" s="33"/>
      <c r="I131" s="59"/>
      <c r="J131" s="108"/>
      <c r="K131" s="108"/>
      <c r="L131" s="108"/>
      <c r="M131" s="108"/>
      <c r="N131" s="108"/>
      <c r="O131" s="108"/>
      <c r="P131" s="108"/>
      <c r="Q131" s="108"/>
      <c r="R131" s="112"/>
      <c r="S131" s="113"/>
    </row>
    <row r="132" spans="2:19" x14ac:dyDescent="0.2">
      <c r="B132" s="56"/>
      <c r="C132" s="126"/>
      <c r="D132" s="31"/>
      <c r="E132" s="35"/>
      <c r="F132" s="127"/>
      <c r="G132" s="128">
        <f>+F132*H132</f>
        <v>0</v>
      </c>
      <c r="H132" s="33"/>
      <c r="I132" s="59"/>
      <c r="J132" s="108"/>
      <c r="K132" s="108"/>
      <c r="L132" s="108"/>
      <c r="M132" s="108"/>
      <c r="N132" s="108"/>
      <c r="O132" s="108"/>
      <c r="P132" s="108"/>
      <c r="Q132" s="108"/>
      <c r="R132" s="112"/>
      <c r="S132" s="113"/>
    </row>
    <row r="133" spans="2:19" x14ac:dyDescent="0.2">
      <c r="B133" s="56"/>
      <c r="C133" s="59"/>
      <c r="D133" s="59"/>
      <c r="E133" s="59"/>
      <c r="F133" s="116" t="s">
        <v>67</v>
      </c>
      <c r="G133" s="128">
        <f>+SUM(G131:G132)</f>
        <v>0</v>
      </c>
      <c r="H133" s="108"/>
      <c r="I133" s="59"/>
      <c r="J133" s="108"/>
      <c r="K133" s="108"/>
      <c r="L133" s="108"/>
      <c r="M133" s="108"/>
      <c r="N133" s="108"/>
      <c r="O133" s="108"/>
      <c r="P133" s="108"/>
      <c r="Q133" s="108"/>
      <c r="R133" s="112"/>
      <c r="S133" s="113"/>
    </row>
    <row r="134" spans="2:19" x14ac:dyDescent="0.2">
      <c r="B134" s="56"/>
      <c r="C134" s="59"/>
      <c r="D134" s="59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12"/>
      <c r="S134" s="113"/>
    </row>
    <row r="135" spans="2:19" x14ac:dyDescent="0.2">
      <c r="B135" s="56"/>
      <c r="C135" s="59"/>
      <c r="D135" s="59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12"/>
      <c r="S135" s="113"/>
    </row>
    <row r="136" spans="2:19" x14ac:dyDescent="0.2">
      <c r="B136" s="56"/>
      <c r="C136" s="20">
        <v>4</v>
      </c>
      <c r="D136" s="486" t="s">
        <v>68</v>
      </c>
      <c r="E136" s="488"/>
      <c r="F136" s="99">
        <f>+SUM(I140:I142)</f>
        <v>0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12"/>
      <c r="S136" s="113"/>
    </row>
    <row r="137" spans="2:19" x14ac:dyDescent="0.2">
      <c r="B137" s="56"/>
      <c r="C137" s="59"/>
      <c r="D137" s="59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12"/>
      <c r="S137" s="113"/>
    </row>
    <row r="138" spans="2:19" x14ac:dyDescent="0.2">
      <c r="B138" s="56"/>
      <c r="C138" s="59"/>
      <c r="D138" s="486" t="s">
        <v>68</v>
      </c>
      <c r="E138" s="487"/>
      <c r="F138" s="487"/>
      <c r="G138" s="487"/>
      <c r="H138" s="487"/>
      <c r="I138" s="488"/>
      <c r="J138" s="108"/>
      <c r="K138" s="108"/>
      <c r="L138" s="108"/>
      <c r="M138" s="108"/>
      <c r="N138" s="108"/>
      <c r="O138" s="108"/>
      <c r="P138" s="108"/>
      <c r="Q138" s="108"/>
      <c r="R138" s="112"/>
      <c r="S138" s="113"/>
    </row>
    <row r="139" spans="2:19" x14ac:dyDescent="0.2">
      <c r="B139" s="56"/>
      <c r="C139" s="20" t="s">
        <v>28</v>
      </c>
      <c r="D139" s="20" t="s">
        <v>69</v>
      </c>
      <c r="E139" s="20" t="s">
        <v>70</v>
      </c>
      <c r="F139" s="20" t="s">
        <v>44</v>
      </c>
      <c r="G139" s="160" t="s">
        <v>45</v>
      </c>
      <c r="H139" s="160" t="s">
        <v>46</v>
      </c>
      <c r="I139" s="160" t="s">
        <v>47</v>
      </c>
      <c r="J139" s="108"/>
      <c r="K139" s="108"/>
      <c r="L139" s="108"/>
      <c r="M139" s="108"/>
      <c r="N139" s="108"/>
      <c r="O139" s="108"/>
      <c r="P139" s="108"/>
      <c r="Q139" s="108"/>
      <c r="R139" s="112"/>
      <c r="S139" s="113"/>
    </row>
    <row r="140" spans="2:19" x14ac:dyDescent="0.2">
      <c r="B140" s="56"/>
      <c r="C140" s="129"/>
      <c r="D140" s="30"/>
      <c r="E140" s="31"/>
      <c r="F140" s="33"/>
      <c r="G140" s="36"/>
      <c r="H140" s="37"/>
      <c r="I140" s="128"/>
      <c r="J140" s="108"/>
      <c r="K140" s="108"/>
      <c r="L140" s="108"/>
      <c r="M140" s="108"/>
      <c r="N140" s="108"/>
      <c r="O140" s="108"/>
      <c r="P140" s="108"/>
      <c r="Q140" s="108"/>
      <c r="R140" s="112"/>
      <c r="S140" s="113"/>
    </row>
    <row r="141" spans="2:19" x14ac:dyDescent="0.2">
      <c r="B141" s="56"/>
      <c r="C141" s="129"/>
      <c r="D141" s="30"/>
      <c r="E141" s="31"/>
      <c r="F141" s="33"/>
      <c r="G141" s="36"/>
      <c r="H141" s="37"/>
      <c r="I141" s="128"/>
      <c r="J141" s="108"/>
      <c r="K141" s="108"/>
      <c r="L141" s="108"/>
      <c r="M141" s="108"/>
      <c r="N141" s="108"/>
      <c r="O141" s="108"/>
      <c r="P141" s="108"/>
      <c r="Q141" s="108"/>
      <c r="R141" s="112"/>
      <c r="S141" s="113"/>
    </row>
    <row r="142" spans="2:19" x14ac:dyDescent="0.2">
      <c r="B142" s="56"/>
      <c r="C142" s="129"/>
      <c r="D142" s="30"/>
      <c r="E142" s="31"/>
      <c r="F142" s="33"/>
      <c r="G142" s="36"/>
      <c r="H142" s="37"/>
      <c r="I142" s="128"/>
      <c r="J142" s="108"/>
      <c r="K142" s="108"/>
      <c r="L142" s="108"/>
      <c r="M142" s="108"/>
      <c r="N142" s="108"/>
      <c r="O142" s="108"/>
      <c r="P142" s="108"/>
      <c r="Q142" s="108"/>
      <c r="R142" s="112"/>
      <c r="S142" s="113"/>
    </row>
    <row r="143" spans="2:19" x14ac:dyDescent="0.2">
      <c r="B143" s="56"/>
      <c r="C143" s="59"/>
      <c r="D143" s="59"/>
      <c r="E143" s="59"/>
      <c r="F143" s="108"/>
      <c r="G143" s="108"/>
      <c r="H143" s="123"/>
      <c r="I143" s="130"/>
      <c r="J143" s="108"/>
      <c r="K143" s="108"/>
      <c r="L143" s="108"/>
      <c r="M143" s="108"/>
      <c r="N143" s="108"/>
      <c r="O143" s="108"/>
      <c r="P143" s="108"/>
      <c r="Q143" s="108"/>
      <c r="R143" s="112"/>
      <c r="S143" s="113"/>
    </row>
    <row r="144" spans="2:19" x14ac:dyDescent="0.2">
      <c r="B144" s="56"/>
      <c r="C144" s="485" t="s">
        <v>125</v>
      </c>
      <c r="D144" s="485"/>
      <c r="E144" s="485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12"/>
      <c r="S144" s="113"/>
    </row>
    <row r="145" spans="2:19" x14ac:dyDescent="0.2">
      <c r="B145" s="56"/>
      <c r="C145" s="59"/>
      <c r="D145" s="59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12"/>
      <c r="S145" s="113"/>
    </row>
    <row r="146" spans="2:19" x14ac:dyDescent="0.2">
      <c r="B146" s="56"/>
      <c r="C146" s="20">
        <v>5</v>
      </c>
      <c r="D146" s="486" t="s">
        <v>71</v>
      </c>
      <c r="E146" s="488"/>
      <c r="F146" s="99">
        <f>+I151+I159+G165+G171</f>
        <v>0</v>
      </c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12"/>
      <c r="S146" s="113"/>
    </row>
    <row r="147" spans="2:19" x14ac:dyDescent="0.2">
      <c r="B147" s="56"/>
      <c r="C147" s="59"/>
      <c r="D147" s="59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12"/>
      <c r="S147" s="113"/>
    </row>
    <row r="148" spans="2:19" x14ac:dyDescent="0.2">
      <c r="B148" s="56"/>
      <c r="C148" s="59"/>
      <c r="D148" s="486" t="s">
        <v>72</v>
      </c>
      <c r="E148" s="487"/>
      <c r="F148" s="487"/>
      <c r="G148" s="487"/>
      <c r="H148" s="487"/>
      <c r="I148" s="488"/>
      <c r="J148" s="108"/>
      <c r="K148" s="108"/>
      <c r="L148" s="108"/>
      <c r="M148" s="108"/>
      <c r="N148" s="108"/>
      <c r="O148" s="108"/>
      <c r="P148" s="108"/>
      <c r="Q148" s="108"/>
      <c r="R148" s="112"/>
      <c r="S148" s="113"/>
    </row>
    <row r="149" spans="2:19" x14ac:dyDescent="0.2">
      <c r="B149" s="56"/>
      <c r="C149" s="20" t="s">
        <v>28</v>
      </c>
      <c r="D149" s="20" t="s">
        <v>73</v>
      </c>
      <c r="E149" s="20" t="s">
        <v>74</v>
      </c>
      <c r="F149" s="20" t="s">
        <v>75</v>
      </c>
      <c r="G149" s="160" t="s">
        <v>76</v>
      </c>
      <c r="H149" s="20" t="s">
        <v>77</v>
      </c>
      <c r="I149" s="160" t="s">
        <v>47</v>
      </c>
      <c r="J149" s="108"/>
      <c r="K149" s="108"/>
      <c r="L149" s="108"/>
      <c r="M149" s="108"/>
      <c r="N149" s="108"/>
      <c r="O149" s="108"/>
      <c r="P149" s="108"/>
      <c r="Q149" s="108"/>
      <c r="R149" s="112"/>
      <c r="S149" s="113"/>
    </row>
    <row r="150" spans="2:19" x14ac:dyDescent="0.2">
      <c r="B150" s="56"/>
      <c r="C150" s="129"/>
      <c r="D150" s="31"/>
      <c r="E150" s="38"/>
      <c r="F150" s="39"/>
      <c r="G150" s="40"/>
      <c r="H150" s="41"/>
      <c r="I150" s="128">
        <f>+G150*H150</f>
        <v>0</v>
      </c>
      <c r="J150" s="108"/>
      <c r="K150" s="108"/>
      <c r="L150" s="108"/>
      <c r="M150" s="108"/>
      <c r="N150" s="108"/>
      <c r="O150" s="108"/>
      <c r="P150" s="108"/>
      <c r="Q150" s="108"/>
      <c r="R150" s="112"/>
      <c r="S150" s="113"/>
    </row>
    <row r="151" spans="2:19" x14ac:dyDescent="0.2">
      <c r="B151" s="56"/>
      <c r="C151" s="59"/>
      <c r="D151" s="59"/>
      <c r="E151" s="59"/>
      <c r="F151" s="108"/>
      <c r="G151" s="108"/>
      <c r="H151" s="123" t="s">
        <v>78</v>
      </c>
      <c r="I151" s="124">
        <f>+SUM(I150:I150)</f>
        <v>0</v>
      </c>
      <c r="J151" s="108"/>
      <c r="K151" s="108"/>
      <c r="L151" s="108"/>
      <c r="M151" s="108"/>
      <c r="N151" s="108"/>
      <c r="O151" s="108"/>
      <c r="P151" s="108"/>
      <c r="Q151" s="108"/>
      <c r="R151" s="112"/>
      <c r="S151" s="113"/>
    </row>
    <row r="152" spans="2:19" x14ac:dyDescent="0.2">
      <c r="B152" s="56"/>
      <c r="C152" s="69"/>
      <c r="D152" s="69"/>
      <c r="E152" s="69"/>
      <c r="F152" s="131"/>
      <c r="G152" s="131"/>
      <c r="H152" s="132"/>
      <c r="I152" s="53"/>
      <c r="J152" s="108"/>
      <c r="K152" s="108"/>
      <c r="L152" s="108"/>
      <c r="M152" s="108"/>
      <c r="N152" s="108"/>
      <c r="O152" s="108"/>
      <c r="P152" s="108"/>
      <c r="Q152" s="108"/>
      <c r="R152" s="112"/>
      <c r="S152" s="113"/>
    </row>
    <row r="153" spans="2:19" x14ac:dyDescent="0.2">
      <c r="B153" s="56"/>
      <c r="C153" s="489" t="s">
        <v>124</v>
      </c>
      <c r="D153" s="489"/>
      <c r="E153" s="69"/>
      <c r="F153" s="131"/>
      <c r="G153" s="131"/>
      <c r="H153" s="132"/>
      <c r="I153" s="53"/>
      <c r="J153" s="108"/>
      <c r="K153" s="108"/>
      <c r="L153" s="108"/>
      <c r="M153" s="108"/>
      <c r="N153" s="108"/>
      <c r="O153" s="108"/>
      <c r="P153" s="108"/>
      <c r="Q153" s="108"/>
      <c r="R153" s="112"/>
      <c r="S153" s="113"/>
    </row>
    <row r="154" spans="2:19" x14ac:dyDescent="0.2">
      <c r="B154" s="56"/>
      <c r="C154" s="59"/>
      <c r="D154" s="59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12"/>
      <c r="S154" s="113"/>
    </row>
    <row r="155" spans="2:19" x14ac:dyDescent="0.2">
      <c r="B155" s="56"/>
      <c r="C155" s="59"/>
      <c r="D155" s="486" t="s">
        <v>79</v>
      </c>
      <c r="E155" s="487"/>
      <c r="F155" s="487"/>
      <c r="G155" s="487"/>
      <c r="H155" s="487"/>
      <c r="I155" s="488"/>
      <c r="J155" s="108"/>
      <c r="K155" s="108"/>
      <c r="L155" s="108"/>
      <c r="M155" s="108"/>
      <c r="N155" s="108"/>
      <c r="O155" s="108"/>
      <c r="P155" s="108"/>
      <c r="Q155" s="108"/>
      <c r="R155" s="112"/>
      <c r="S155" s="113"/>
    </row>
    <row r="156" spans="2:19" x14ac:dyDescent="0.2">
      <c r="B156" s="56"/>
      <c r="C156" s="20" t="s">
        <v>28</v>
      </c>
      <c r="D156" s="20" t="s">
        <v>80</v>
      </c>
      <c r="E156" s="20" t="s">
        <v>74</v>
      </c>
      <c r="F156" s="20" t="s">
        <v>75</v>
      </c>
      <c r="G156" s="160" t="s">
        <v>76</v>
      </c>
      <c r="H156" s="164" t="s">
        <v>77</v>
      </c>
      <c r="I156" s="160" t="s">
        <v>47</v>
      </c>
      <c r="J156" s="108"/>
      <c r="K156" s="108"/>
      <c r="L156" s="108"/>
      <c r="M156" s="108"/>
      <c r="N156" s="108"/>
      <c r="O156" s="108"/>
      <c r="P156" s="108"/>
      <c r="Q156" s="108"/>
      <c r="R156" s="112"/>
      <c r="S156" s="113"/>
    </row>
    <row r="157" spans="2:19" x14ac:dyDescent="0.2">
      <c r="B157" s="56"/>
      <c r="C157" s="126"/>
      <c r="D157" s="31"/>
      <c r="E157" s="31"/>
      <c r="F157" s="33"/>
      <c r="G157" s="32"/>
      <c r="H157" s="31"/>
      <c r="I157" s="128">
        <f>+G157*H157</f>
        <v>0</v>
      </c>
      <c r="J157" s="108"/>
      <c r="K157" s="108"/>
      <c r="L157" s="108"/>
      <c r="M157" s="108"/>
      <c r="N157" s="108"/>
      <c r="O157" s="108"/>
      <c r="P157" s="108"/>
      <c r="Q157" s="108"/>
      <c r="R157" s="112"/>
      <c r="S157" s="113"/>
    </row>
    <row r="158" spans="2:19" x14ac:dyDescent="0.2">
      <c r="B158" s="56"/>
      <c r="C158" s="126"/>
      <c r="D158" s="31"/>
      <c r="E158" s="31"/>
      <c r="F158" s="33"/>
      <c r="G158" s="32"/>
      <c r="H158" s="31"/>
      <c r="I158" s="128">
        <f>+G158*H158</f>
        <v>0</v>
      </c>
      <c r="J158" s="108"/>
      <c r="K158" s="108"/>
      <c r="L158" s="108"/>
      <c r="M158" s="108"/>
      <c r="N158" s="108"/>
      <c r="O158" s="108"/>
      <c r="P158" s="108"/>
      <c r="Q158" s="108"/>
      <c r="R158" s="112"/>
      <c r="S158" s="113"/>
    </row>
    <row r="159" spans="2:19" x14ac:dyDescent="0.2">
      <c r="B159" s="56"/>
      <c r="C159" s="59"/>
      <c r="D159" s="59"/>
      <c r="E159" s="59"/>
      <c r="F159" s="108"/>
      <c r="G159" s="108"/>
      <c r="H159" s="123" t="s">
        <v>81</v>
      </c>
      <c r="I159" s="128">
        <f>+SUM(I157:I158)</f>
        <v>0</v>
      </c>
      <c r="J159" s="108"/>
      <c r="K159" s="108"/>
      <c r="L159" s="108"/>
      <c r="M159" s="108"/>
      <c r="N159" s="108"/>
      <c r="O159" s="108"/>
      <c r="P159" s="108"/>
      <c r="Q159" s="108"/>
      <c r="R159" s="112"/>
      <c r="S159" s="113"/>
    </row>
    <row r="160" spans="2:19" x14ac:dyDescent="0.2">
      <c r="B160" s="56"/>
      <c r="C160" s="59"/>
      <c r="D160" s="59"/>
      <c r="E160" s="59"/>
      <c r="F160" s="108"/>
      <c r="G160" s="108"/>
      <c r="H160" s="123"/>
      <c r="I160" s="130"/>
      <c r="J160" s="108"/>
      <c r="K160" s="108"/>
      <c r="L160" s="108"/>
      <c r="M160" s="108"/>
      <c r="N160" s="108"/>
      <c r="O160" s="108"/>
      <c r="P160" s="108"/>
      <c r="Q160" s="108"/>
      <c r="R160" s="112"/>
      <c r="S160" s="113"/>
    </row>
    <row r="161" spans="2:19" x14ac:dyDescent="0.2">
      <c r="B161" s="56"/>
      <c r="C161" s="59"/>
      <c r="D161" s="486" t="s">
        <v>82</v>
      </c>
      <c r="E161" s="487"/>
      <c r="F161" s="487"/>
      <c r="G161" s="48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57"/>
    </row>
    <row r="162" spans="2:19" x14ac:dyDescent="0.2">
      <c r="B162" s="56"/>
      <c r="C162" s="20" t="s">
        <v>28</v>
      </c>
      <c r="D162" s="20" t="s">
        <v>65</v>
      </c>
      <c r="E162" s="20" t="s">
        <v>62</v>
      </c>
      <c r="F162" s="20" t="s">
        <v>75</v>
      </c>
      <c r="G162" s="160" t="s">
        <v>47</v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57"/>
    </row>
    <row r="163" spans="2:19" x14ac:dyDescent="0.2">
      <c r="B163" s="56"/>
      <c r="C163" s="126"/>
      <c r="D163" s="31"/>
      <c r="E163" s="126"/>
      <c r="F163" s="33"/>
      <c r="G163" s="128">
        <v>0</v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57"/>
    </row>
    <row r="164" spans="2:19" x14ac:dyDescent="0.2">
      <c r="B164" s="56"/>
      <c r="C164" s="126"/>
      <c r="D164" s="31"/>
      <c r="E164" s="126"/>
      <c r="F164" s="33"/>
      <c r="G164" s="128">
        <v>0</v>
      </c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57"/>
    </row>
    <row r="165" spans="2:19" x14ac:dyDescent="0.2">
      <c r="B165" s="56"/>
      <c r="C165" s="59"/>
      <c r="D165" s="59"/>
      <c r="E165" s="108"/>
      <c r="F165" s="132" t="s">
        <v>83</v>
      </c>
      <c r="G165" s="128">
        <f>+SUM(G163:G164)</f>
        <v>0</v>
      </c>
      <c r="H165" s="59"/>
      <c r="I165" s="59"/>
      <c r="J165" s="108"/>
      <c r="K165" s="108"/>
      <c r="L165" s="108"/>
      <c r="M165" s="108"/>
      <c r="N165" s="108"/>
      <c r="O165" s="108"/>
      <c r="P165" s="108"/>
      <c r="Q165" s="108"/>
      <c r="R165" s="112"/>
      <c r="S165" s="113"/>
    </row>
    <row r="166" spans="2:19" x14ac:dyDescent="0.2">
      <c r="B166" s="56"/>
      <c r="C166" s="59"/>
      <c r="D166" s="59"/>
      <c r="E166" s="59"/>
      <c r="F166" s="108"/>
      <c r="G166" s="108"/>
      <c r="H166" s="123"/>
      <c r="I166" s="130"/>
      <c r="J166" s="108"/>
      <c r="K166" s="108"/>
      <c r="L166" s="108"/>
      <c r="M166" s="108"/>
      <c r="N166" s="108"/>
      <c r="O166" s="108"/>
      <c r="P166" s="108"/>
      <c r="Q166" s="108"/>
      <c r="R166" s="112"/>
      <c r="S166" s="113"/>
    </row>
    <row r="167" spans="2:19" x14ac:dyDescent="0.2">
      <c r="B167" s="56"/>
      <c r="C167" s="59"/>
      <c r="D167" s="486" t="s">
        <v>84</v>
      </c>
      <c r="E167" s="487"/>
      <c r="F167" s="487"/>
      <c r="G167" s="488"/>
      <c r="H167" s="123"/>
      <c r="I167" s="130"/>
      <c r="J167" s="108"/>
      <c r="K167" s="108"/>
      <c r="L167" s="108"/>
      <c r="M167" s="108"/>
      <c r="N167" s="108"/>
      <c r="O167" s="108"/>
      <c r="P167" s="108"/>
      <c r="Q167" s="108"/>
      <c r="R167" s="112"/>
      <c r="S167" s="113"/>
    </row>
    <row r="168" spans="2:19" x14ac:dyDescent="0.2">
      <c r="B168" s="56"/>
      <c r="C168" s="20" t="s">
        <v>28</v>
      </c>
      <c r="D168" s="20" t="s">
        <v>65</v>
      </c>
      <c r="E168" s="20" t="s">
        <v>62</v>
      </c>
      <c r="F168" s="20" t="s">
        <v>75</v>
      </c>
      <c r="G168" s="160" t="s">
        <v>47</v>
      </c>
      <c r="H168" s="123"/>
      <c r="I168" s="130"/>
      <c r="J168" s="108"/>
      <c r="K168" s="108"/>
      <c r="L168" s="108"/>
      <c r="M168" s="108"/>
      <c r="N168" s="108"/>
      <c r="O168" s="108"/>
      <c r="P168" s="108"/>
      <c r="Q168" s="108"/>
      <c r="R168" s="112"/>
      <c r="S168" s="113"/>
    </row>
    <row r="169" spans="2:19" x14ac:dyDescent="0.2">
      <c r="B169" s="56"/>
      <c r="C169" s="126"/>
      <c r="D169" s="31"/>
      <c r="E169" s="126"/>
      <c r="F169" s="33"/>
      <c r="G169" s="128">
        <v>0</v>
      </c>
      <c r="H169" s="123"/>
      <c r="I169" s="130"/>
      <c r="J169" s="108"/>
      <c r="K169" s="108"/>
      <c r="L169" s="108"/>
      <c r="M169" s="108"/>
      <c r="N169" s="108"/>
      <c r="O169" s="108"/>
      <c r="P169" s="108"/>
      <c r="Q169" s="108"/>
      <c r="R169" s="112"/>
      <c r="S169" s="113"/>
    </row>
    <row r="170" spans="2:19" x14ac:dyDescent="0.2">
      <c r="B170" s="56"/>
      <c r="C170" s="126"/>
      <c r="D170" s="31"/>
      <c r="E170" s="126"/>
      <c r="F170" s="33"/>
      <c r="G170" s="128">
        <v>0</v>
      </c>
      <c r="H170" s="123"/>
      <c r="I170" s="130"/>
      <c r="J170" s="108"/>
      <c r="K170" s="108"/>
      <c r="L170" s="108"/>
      <c r="M170" s="108"/>
      <c r="N170" s="108"/>
      <c r="O170" s="108"/>
      <c r="P170" s="108"/>
      <c r="Q170" s="108"/>
      <c r="R170" s="112"/>
      <c r="S170" s="113"/>
    </row>
    <row r="171" spans="2:19" x14ac:dyDescent="0.2">
      <c r="B171" s="56"/>
      <c r="C171" s="59"/>
      <c r="D171" s="59"/>
      <c r="E171" s="108"/>
      <c r="F171" s="123" t="s">
        <v>85</v>
      </c>
      <c r="G171" s="128">
        <f>+SUM(G169:G170)</f>
        <v>0</v>
      </c>
      <c r="H171" s="123"/>
      <c r="I171" s="130"/>
      <c r="J171" s="108"/>
      <c r="K171" s="108"/>
      <c r="L171" s="108"/>
      <c r="M171" s="108"/>
      <c r="N171" s="108"/>
      <c r="O171" s="108"/>
      <c r="P171" s="108"/>
      <c r="Q171" s="108"/>
      <c r="R171" s="112"/>
      <c r="S171" s="113"/>
    </row>
    <row r="172" spans="2:19" x14ac:dyDescent="0.2">
      <c r="B172" s="56"/>
      <c r="C172" s="59"/>
      <c r="D172" s="59"/>
      <c r="E172" s="59"/>
      <c r="F172" s="108"/>
      <c r="G172" s="108"/>
      <c r="H172" s="123"/>
      <c r="I172" s="130"/>
      <c r="J172" s="108"/>
      <c r="K172" s="108"/>
      <c r="L172" s="108"/>
      <c r="M172" s="108"/>
      <c r="N172" s="108"/>
      <c r="O172" s="108"/>
      <c r="P172" s="108"/>
      <c r="Q172" s="108"/>
      <c r="R172" s="112"/>
      <c r="S172" s="113"/>
    </row>
    <row r="173" spans="2:19" x14ac:dyDescent="0.2">
      <c r="B173" s="56"/>
      <c r="C173" s="20">
        <v>6</v>
      </c>
      <c r="D173" s="486" t="s">
        <v>86</v>
      </c>
      <c r="E173" s="488"/>
      <c r="F173" s="99">
        <f>+SUM(F177:F178)</f>
        <v>0</v>
      </c>
      <c r="G173" s="108"/>
      <c r="H173" s="123"/>
      <c r="I173" s="130"/>
      <c r="J173" s="108"/>
      <c r="K173" s="108"/>
      <c r="L173" s="108"/>
      <c r="M173" s="108"/>
      <c r="N173" s="108"/>
      <c r="O173" s="108"/>
      <c r="P173" s="108"/>
      <c r="Q173" s="108"/>
      <c r="R173" s="112"/>
      <c r="S173" s="113"/>
    </row>
    <row r="174" spans="2:19" x14ac:dyDescent="0.2">
      <c r="B174" s="56"/>
      <c r="C174" s="59"/>
      <c r="D174" s="59"/>
      <c r="E174" s="59"/>
      <c r="F174" s="108"/>
      <c r="G174" s="108"/>
      <c r="H174" s="123"/>
      <c r="I174" s="130"/>
      <c r="J174" s="108"/>
      <c r="K174" s="108"/>
      <c r="L174" s="108"/>
      <c r="M174" s="108"/>
      <c r="N174" s="108"/>
      <c r="O174" s="108"/>
      <c r="P174" s="108"/>
      <c r="Q174" s="108"/>
      <c r="R174" s="112"/>
      <c r="S174" s="113"/>
    </row>
    <row r="175" spans="2:19" x14ac:dyDescent="0.2">
      <c r="B175" s="56"/>
      <c r="C175" s="59"/>
      <c r="D175" s="486" t="s">
        <v>86</v>
      </c>
      <c r="E175" s="487"/>
      <c r="F175" s="48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59"/>
      <c r="R175" s="57"/>
    </row>
    <row r="176" spans="2:19" x14ac:dyDescent="0.2">
      <c r="B176" s="56"/>
      <c r="C176" s="20" t="s">
        <v>28</v>
      </c>
      <c r="D176" s="20" t="s">
        <v>65</v>
      </c>
      <c r="E176" s="20" t="s">
        <v>75</v>
      </c>
      <c r="F176" s="165" t="s">
        <v>87</v>
      </c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59"/>
      <c r="R176" s="57"/>
    </row>
    <row r="177" spans="2:19" x14ac:dyDescent="0.2">
      <c r="B177" s="56"/>
      <c r="C177" s="126"/>
      <c r="D177" s="31"/>
      <c r="E177" s="34"/>
      <c r="F177" s="42">
        <v>0</v>
      </c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59"/>
      <c r="R177" s="57"/>
    </row>
    <row r="178" spans="2:19" x14ac:dyDescent="0.2">
      <c r="B178" s="56"/>
      <c r="C178" s="126"/>
      <c r="D178" s="31"/>
      <c r="E178" s="34"/>
      <c r="F178" s="42">
        <v>0</v>
      </c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59"/>
      <c r="R178" s="57"/>
    </row>
    <row r="179" spans="2:19" x14ac:dyDescent="0.2">
      <c r="B179" s="56"/>
      <c r="C179" s="59"/>
      <c r="D179" s="69"/>
      <c r="E179" s="131"/>
      <c r="F179" s="132"/>
      <c r="G179" s="59"/>
      <c r="H179" s="59"/>
      <c r="I179" s="108"/>
      <c r="J179" s="108"/>
      <c r="K179" s="108"/>
      <c r="L179" s="108"/>
      <c r="M179" s="108"/>
      <c r="N179" s="108"/>
      <c r="O179" s="108"/>
      <c r="P179" s="108"/>
      <c r="Q179" s="108"/>
      <c r="R179" s="112"/>
    </row>
    <row r="180" spans="2:19" x14ac:dyDescent="0.2">
      <c r="B180" s="56"/>
      <c r="C180" s="59"/>
      <c r="D180" s="59"/>
      <c r="E180" s="59"/>
      <c r="F180" s="108"/>
      <c r="G180" s="108"/>
      <c r="H180" s="123"/>
      <c r="I180" s="130"/>
      <c r="J180" s="108"/>
      <c r="K180" s="108"/>
      <c r="L180" s="108"/>
      <c r="M180" s="108"/>
      <c r="N180" s="108"/>
      <c r="O180" s="108"/>
      <c r="P180" s="108"/>
      <c r="Q180" s="108"/>
      <c r="R180" s="112"/>
      <c r="S180" s="113"/>
    </row>
    <row r="181" spans="2:19" x14ac:dyDescent="0.2">
      <c r="B181" s="56"/>
      <c r="C181" s="20">
        <v>7</v>
      </c>
      <c r="D181" s="486" t="s">
        <v>88</v>
      </c>
      <c r="E181" s="488"/>
      <c r="F181" s="99">
        <f>+F188+F195</f>
        <v>0</v>
      </c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12"/>
      <c r="S181" s="113"/>
    </row>
    <row r="182" spans="2:19" x14ac:dyDescent="0.2">
      <c r="B182" s="56"/>
      <c r="C182" s="59"/>
      <c r="D182" s="59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12"/>
      <c r="S182" s="113"/>
    </row>
    <row r="183" spans="2:19" x14ac:dyDescent="0.2">
      <c r="B183" s="56"/>
      <c r="C183" s="59"/>
      <c r="D183" s="486" t="s">
        <v>89</v>
      </c>
      <c r="E183" s="487"/>
      <c r="F183" s="48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59"/>
      <c r="R183" s="57"/>
    </row>
    <row r="184" spans="2:19" x14ac:dyDescent="0.2">
      <c r="B184" s="56"/>
      <c r="C184" s="20" t="s">
        <v>28</v>
      </c>
      <c r="D184" s="20" t="s">
        <v>90</v>
      </c>
      <c r="E184" s="166" t="s">
        <v>91</v>
      </c>
      <c r="F184" s="20" t="s">
        <v>87</v>
      </c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59"/>
      <c r="R184" s="57"/>
    </row>
    <row r="185" spans="2:19" x14ac:dyDescent="0.2">
      <c r="B185" s="56"/>
      <c r="C185" s="126"/>
      <c r="D185" s="34"/>
      <c r="E185" s="34"/>
      <c r="F185" s="42">
        <v>0</v>
      </c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59"/>
      <c r="R185" s="57"/>
    </row>
    <row r="186" spans="2:19" x14ac:dyDescent="0.2">
      <c r="B186" s="56"/>
      <c r="C186" s="126"/>
      <c r="D186" s="34"/>
      <c r="E186" s="34"/>
      <c r="F186" s="42">
        <v>0</v>
      </c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59"/>
      <c r="R186" s="57"/>
    </row>
    <row r="187" spans="2:19" x14ac:dyDescent="0.2">
      <c r="B187" s="56"/>
      <c r="C187" s="126"/>
      <c r="D187" s="34"/>
      <c r="E187" s="34"/>
      <c r="F187" s="42">
        <v>0</v>
      </c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59"/>
      <c r="R187" s="57"/>
    </row>
    <row r="188" spans="2:19" x14ac:dyDescent="0.2">
      <c r="B188" s="56"/>
      <c r="C188" s="59"/>
      <c r="D188" s="59"/>
      <c r="E188" s="116" t="s">
        <v>92</v>
      </c>
      <c r="F188" s="128">
        <f>+SUM(F185:F187)</f>
        <v>0</v>
      </c>
      <c r="G188" s="59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12"/>
      <c r="S188" s="113"/>
    </row>
    <row r="189" spans="2:19" x14ac:dyDescent="0.2">
      <c r="B189" s="56"/>
      <c r="C189" s="59"/>
      <c r="D189" s="59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12"/>
      <c r="S189" s="113"/>
    </row>
    <row r="190" spans="2:19" x14ac:dyDescent="0.2">
      <c r="B190" s="56"/>
      <c r="C190" s="59"/>
      <c r="D190" s="486" t="s">
        <v>93</v>
      </c>
      <c r="E190" s="487"/>
      <c r="F190" s="48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12"/>
    </row>
    <row r="191" spans="2:19" x14ac:dyDescent="0.2">
      <c r="B191" s="56"/>
      <c r="C191" s="20" t="s">
        <v>28</v>
      </c>
      <c r="D191" s="20" t="s">
        <v>90</v>
      </c>
      <c r="E191" s="160" t="s">
        <v>91</v>
      </c>
      <c r="F191" s="160" t="s">
        <v>87</v>
      </c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12"/>
    </row>
    <row r="192" spans="2:19" x14ac:dyDescent="0.2">
      <c r="B192" s="56"/>
      <c r="C192" s="126"/>
      <c r="D192" s="34"/>
      <c r="E192" s="33"/>
      <c r="F192" s="42">
        <v>0</v>
      </c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12"/>
    </row>
    <row r="193" spans="2:19" x14ac:dyDescent="0.2">
      <c r="B193" s="56"/>
      <c r="C193" s="126"/>
      <c r="D193" s="34"/>
      <c r="E193" s="33"/>
      <c r="F193" s="42">
        <v>0</v>
      </c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12"/>
    </row>
    <row r="194" spans="2:19" x14ac:dyDescent="0.2">
      <c r="B194" s="56"/>
      <c r="C194" s="126"/>
      <c r="D194" s="34"/>
      <c r="E194" s="33"/>
      <c r="F194" s="43">
        <v>0</v>
      </c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12"/>
    </row>
    <row r="195" spans="2:19" x14ac:dyDescent="0.2">
      <c r="B195" s="56"/>
      <c r="C195" s="59"/>
      <c r="D195" s="59"/>
      <c r="E195" s="116" t="s">
        <v>94</v>
      </c>
      <c r="F195" s="128">
        <f>+SUM(F192:F194)</f>
        <v>0</v>
      </c>
      <c r="G195" s="59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12"/>
      <c r="S195" s="113"/>
    </row>
    <row r="196" spans="2:19" x14ac:dyDescent="0.2">
      <c r="B196" s="56"/>
      <c r="C196" s="59"/>
      <c r="D196" s="59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12"/>
      <c r="S196" s="113"/>
    </row>
    <row r="197" spans="2:19" x14ac:dyDescent="0.2">
      <c r="B197" s="56"/>
      <c r="C197" s="20">
        <v>8</v>
      </c>
      <c r="D197" s="486" t="s">
        <v>95</v>
      </c>
      <c r="E197" s="488"/>
      <c r="F197" s="99">
        <f>+SUM(G201:G201)</f>
        <v>0</v>
      </c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12"/>
      <c r="S197" s="113"/>
    </row>
    <row r="198" spans="2:19" x14ac:dyDescent="0.2">
      <c r="B198" s="56"/>
      <c r="C198" s="59"/>
      <c r="D198" s="59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12"/>
      <c r="S198" s="113"/>
    </row>
    <row r="199" spans="2:19" x14ac:dyDescent="0.2">
      <c r="B199" s="56"/>
      <c r="C199" s="59"/>
      <c r="D199" s="486" t="s">
        <v>95</v>
      </c>
      <c r="E199" s="487"/>
      <c r="F199" s="487"/>
      <c r="G199" s="167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12"/>
    </row>
    <row r="200" spans="2:19" x14ac:dyDescent="0.2">
      <c r="B200" s="56"/>
      <c r="C200" s="20" t="s">
        <v>28</v>
      </c>
      <c r="D200" s="162" t="s">
        <v>96</v>
      </c>
      <c r="E200" s="162" t="s">
        <v>97</v>
      </c>
      <c r="F200" s="162" t="s">
        <v>98</v>
      </c>
      <c r="G200" s="162" t="s">
        <v>54</v>
      </c>
      <c r="H200" s="89"/>
      <c r="I200" s="108"/>
      <c r="J200" s="108"/>
      <c r="K200" s="108"/>
      <c r="L200" s="108"/>
      <c r="M200" s="108"/>
      <c r="N200" s="108"/>
      <c r="O200" s="108"/>
      <c r="P200" s="108"/>
      <c r="Q200" s="108"/>
      <c r="R200" s="112"/>
    </row>
    <row r="201" spans="2:19" x14ac:dyDescent="0.2">
      <c r="B201" s="56"/>
      <c r="C201" s="129"/>
      <c r="D201" s="44"/>
      <c r="E201" s="17"/>
      <c r="F201" s="17"/>
      <c r="G201" s="128"/>
      <c r="H201" s="69"/>
      <c r="I201" s="108"/>
      <c r="J201" s="108"/>
      <c r="K201" s="108"/>
      <c r="L201" s="108"/>
      <c r="M201" s="108"/>
      <c r="N201" s="108"/>
      <c r="O201" s="108"/>
      <c r="P201" s="108"/>
      <c r="Q201" s="108"/>
      <c r="R201" s="112"/>
    </row>
    <row r="202" spans="2:19" x14ac:dyDescent="0.2">
      <c r="B202" s="56"/>
      <c r="C202" s="59"/>
      <c r="D202" s="59"/>
      <c r="E202" s="108"/>
      <c r="F202" s="116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12"/>
    </row>
    <row r="203" spans="2:19" x14ac:dyDescent="0.2">
      <c r="B203" s="56"/>
      <c r="C203" s="485" t="s">
        <v>99</v>
      </c>
      <c r="D203" s="485"/>
      <c r="E203" s="485"/>
      <c r="F203" s="116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12"/>
    </row>
    <row r="204" spans="2:19" x14ac:dyDescent="0.2">
      <c r="B204" s="56"/>
      <c r="C204" s="59"/>
      <c r="D204" s="59"/>
      <c r="E204" s="108"/>
      <c r="F204" s="116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12"/>
    </row>
    <row r="205" spans="2:19" x14ac:dyDescent="0.2">
      <c r="B205" s="56"/>
      <c r="C205" s="20">
        <v>9</v>
      </c>
      <c r="D205" s="486" t="s">
        <v>100</v>
      </c>
      <c r="E205" s="488"/>
      <c r="F205" s="99">
        <f>+SUM(G209:G209)</f>
        <v>0</v>
      </c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12"/>
      <c r="S205" s="113"/>
    </row>
    <row r="206" spans="2:19" x14ac:dyDescent="0.2">
      <c r="B206" s="56"/>
      <c r="C206" s="59"/>
      <c r="D206" s="59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12"/>
      <c r="S206" s="113"/>
    </row>
    <row r="207" spans="2:19" x14ac:dyDescent="0.2">
      <c r="B207" s="56"/>
      <c r="C207" s="59"/>
      <c r="D207" s="486" t="s">
        <v>219</v>
      </c>
      <c r="E207" s="487"/>
      <c r="F207" s="487"/>
      <c r="G207" s="48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12"/>
      <c r="S207" s="113"/>
    </row>
    <row r="208" spans="2:19" x14ac:dyDescent="0.2">
      <c r="B208" s="56"/>
      <c r="C208" s="20" t="s">
        <v>28</v>
      </c>
      <c r="D208" s="162" t="s">
        <v>101</v>
      </c>
      <c r="E208" s="162" t="s">
        <v>97</v>
      </c>
      <c r="F208" s="162" t="s">
        <v>98</v>
      </c>
      <c r="G208" s="162" t="s">
        <v>54</v>
      </c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12"/>
      <c r="S208" s="113"/>
    </row>
    <row r="209" spans="2:19" x14ac:dyDescent="0.2">
      <c r="B209" s="56"/>
      <c r="C209" s="129"/>
      <c r="D209" s="34"/>
      <c r="E209" s="35"/>
      <c r="F209" s="35"/>
      <c r="G209" s="128">
        <f>+F209</f>
        <v>0</v>
      </c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12"/>
      <c r="S209" s="113"/>
    </row>
    <row r="210" spans="2:19" x14ac:dyDescent="0.2">
      <c r="B210" s="56"/>
      <c r="C210" s="59"/>
      <c r="D210" s="59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12"/>
      <c r="S210" s="113"/>
    </row>
    <row r="211" spans="2:19" x14ac:dyDescent="0.2">
      <c r="B211" s="56"/>
      <c r="C211" s="485" t="s">
        <v>102</v>
      </c>
      <c r="D211" s="485"/>
      <c r="E211" s="485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12"/>
      <c r="S211" s="113"/>
    </row>
    <row r="212" spans="2:19" x14ac:dyDescent="0.2">
      <c r="B212" s="56"/>
      <c r="C212" s="59"/>
      <c r="D212" s="59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12"/>
      <c r="S212" s="113"/>
    </row>
    <row r="213" spans="2:19" x14ac:dyDescent="0.2">
      <c r="B213" s="56"/>
      <c r="C213" s="20">
        <v>10</v>
      </c>
      <c r="D213" s="486" t="s">
        <v>103</v>
      </c>
      <c r="E213" s="488"/>
      <c r="F213" s="99">
        <f>+SUM(G217:G217)</f>
        <v>0</v>
      </c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12"/>
      <c r="S213" s="113"/>
    </row>
    <row r="214" spans="2:19" x14ac:dyDescent="0.2">
      <c r="B214" s="56"/>
      <c r="C214" s="59"/>
      <c r="D214" s="59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12"/>
      <c r="S214" s="113"/>
    </row>
    <row r="215" spans="2:19" x14ac:dyDescent="0.2">
      <c r="B215" s="56"/>
      <c r="C215" s="59"/>
      <c r="D215" s="486" t="s">
        <v>103</v>
      </c>
      <c r="E215" s="487"/>
      <c r="F215" s="487"/>
      <c r="G215" s="48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12"/>
      <c r="S215" s="113"/>
    </row>
    <row r="216" spans="2:19" x14ac:dyDescent="0.2">
      <c r="B216" s="56"/>
      <c r="C216" s="20" t="s">
        <v>28</v>
      </c>
      <c r="D216" s="162" t="s">
        <v>104</v>
      </c>
      <c r="E216" s="162" t="s">
        <v>105</v>
      </c>
      <c r="F216" s="162" t="s">
        <v>106</v>
      </c>
      <c r="G216" s="162" t="s">
        <v>54</v>
      </c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12"/>
      <c r="S216" s="113"/>
    </row>
    <row r="217" spans="2:19" x14ac:dyDescent="0.2">
      <c r="B217" s="56"/>
      <c r="C217" s="74"/>
      <c r="D217" s="44"/>
      <c r="E217" s="17"/>
      <c r="F217" s="17"/>
      <c r="G217" s="128">
        <f>+E217*F217</f>
        <v>0</v>
      </c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12"/>
      <c r="S217" s="113"/>
    </row>
    <row r="218" spans="2:19" x14ac:dyDescent="0.2">
      <c r="B218" s="56"/>
      <c r="C218" s="59"/>
      <c r="D218" s="59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12"/>
      <c r="S218" s="113"/>
    </row>
    <row r="219" spans="2:19" x14ac:dyDescent="0.2">
      <c r="B219" s="56"/>
      <c r="C219" s="485" t="s">
        <v>107</v>
      </c>
      <c r="D219" s="485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12"/>
      <c r="S219" s="113"/>
    </row>
    <row r="220" spans="2:19" x14ac:dyDescent="0.2">
      <c r="B220" s="56"/>
      <c r="C220" s="59"/>
      <c r="D220" s="59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12"/>
      <c r="S220" s="113"/>
    </row>
    <row r="221" spans="2:19" x14ac:dyDescent="0.2">
      <c r="B221" s="56"/>
      <c r="C221" s="20">
        <v>11</v>
      </c>
      <c r="D221" s="486" t="s">
        <v>108</v>
      </c>
      <c r="E221" s="488"/>
      <c r="F221" s="99" t="e">
        <f>+SUM(G225:G227)</f>
        <v>#VALUE!</v>
      </c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12"/>
      <c r="S221" s="113"/>
    </row>
    <row r="222" spans="2:19" x14ac:dyDescent="0.2">
      <c r="B222" s="56"/>
      <c r="C222" s="59"/>
      <c r="D222" s="59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12"/>
      <c r="S222" s="113"/>
    </row>
    <row r="223" spans="2:19" x14ac:dyDescent="0.2">
      <c r="B223" s="56"/>
      <c r="C223" s="59"/>
      <c r="D223" s="486" t="s">
        <v>108</v>
      </c>
      <c r="E223" s="487"/>
      <c r="F223" s="487"/>
      <c r="G223" s="48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12"/>
      <c r="S223" s="113"/>
    </row>
    <row r="224" spans="2:19" x14ac:dyDescent="0.2">
      <c r="B224" s="56"/>
      <c r="C224" s="20" t="s">
        <v>28</v>
      </c>
      <c r="D224" s="162" t="s">
        <v>109</v>
      </c>
      <c r="E224" s="162" t="s">
        <v>110</v>
      </c>
      <c r="F224" s="162" t="s">
        <v>111</v>
      </c>
      <c r="G224" s="162" t="s">
        <v>54</v>
      </c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12"/>
      <c r="S224" s="113"/>
    </row>
    <row r="225" spans="2:19" x14ac:dyDescent="0.2">
      <c r="B225" s="56"/>
      <c r="C225" s="74"/>
      <c r="D225" s="45"/>
      <c r="E225" s="46" t="s">
        <v>189</v>
      </c>
      <c r="F225" s="46" t="s">
        <v>189</v>
      </c>
      <c r="G225" s="128" t="e">
        <f>+E225*F225</f>
        <v>#VALUE!</v>
      </c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12"/>
      <c r="S225" s="113"/>
    </row>
    <row r="226" spans="2:19" x14ac:dyDescent="0.2">
      <c r="B226" s="56"/>
      <c r="C226" s="74"/>
      <c r="D226" s="45"/>
      <c r="E226" s="46" t="s">
        <v>189</v>
      </c>
      <c r="F226" s="46" t="s">
        <v>189</v>
      </c>
      <c r="G226" s="128" t="e">
        <f t="shared" ref="G226:G227" si="6">+E226*F226</f>
        <v>#VALUE!</v>
      </c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12"/>
      <c r="S226" s="113"/>
    </row>
    <row r="227" spans="2:19" x14ac:dyDescent="0.2">
      <c r="B227" s="56"/>
      <c r="C227" s="74"/>
      <c r="D227" s="47"/>
      <c r="E227" s="46" t="s">
        <v>189</v>
      </c>
      <c r="F227" s="46" t="s">
        <v>189</v>
      </c>
      <c r="G227" s="128" t="e">
        <f t="shared" si="6"/>
        <v>#VALUE!</v>
      </c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12"/>
      <c r="S227" s="113"/>
    </row>
    <row r="228" spans="2:19" x14ac:dyDescent="0.2">
      <c r="B228" s="56"/>
      <c r="C228" s="59"/>
      <c r="D228" s="59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12"/>
      <c r="S228" s="113"/>
    </row>
    <row r="229" spans="2:19" x14ac:dyDescent="0.2">
      <c r="B229" s="56"/>
      <c r="C229" s="20">
        <v>12</v>
      </c>
      <c r="D229" s="486" t="s">
        <v>218</v>
      </c>
      <c r="E229" s="488"/>
      <c r="F229" s="99">
        <f>+SUM(G233:G238)</f>
        <v>0</v>
      </c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12"/>
      <c r="S229" s="113"/>
    </row>
    <row r="230" spans="2:19" x14ac:dyDescent="0.2">
      <c r="B230" s="56"/>
      <c r="C230" s="59"/>
      <c r="D230" s="59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12"/>
      <c r="S230" s="113"/>
    </row>
    <row r="231" spans="2:19" x14ac:dyDescent="0.2">
      <c r="B231" s="56"/>
      <c r="C231" s="59"/>
      <c r="D231" s="486" t="s">
        <v>112</v>
      </c>
      <c r="E231" s="487"/>
      <c r="F231" s="487"/>
      <c r="G231" s="48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12"/>
      <c r="S231" s="113"/>
    </row>
    <row r="232" spans="2:19" x14ac:dyDescent="0.2">
      <c r="B232" s="56"/>
      <c r="C232" s="20" t="s">
        <v>28</v>
      </c>
      <c r="D232" s="162" t="s">
        <v>113</v>
      </c>
      <c r="E232" s="162" t="s">
        <v>114</v>
      </c>
      <c r="F232" s="162" t="s">
        <v>115</v>
      </c>
      <c r="G232" s="162" t="s">
        <v>54</v>
      </c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12"/>
      <c r="S232" s="113"/>
    </row>
    <row r="233" spans="2:19" x14ac:dyDescent="0.2">
      <c r="B233" s="56"/>
      <c r="C233" s="74"/>
      <c r="D233" s="48"/>
      <c r="E233" s="17"/>
      <c r="F233" s="17"/>
      <c r="G233" s="128">
        <f>+E233*F233</f>
        <v>0</v>
      </c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12"/>
      <c r="S233" s="113"/>
    </row>
    <row r="234" spans="2:19" x14ac:dyDescent="0.2">
      <c r="B234" s="56"/>
      <c r="C234" s="74"/>
      <c r="D234" s="48"/>
      <c r="E234" s="17"/>
      <c r="F234" s="17"/>
      <c r="G234" s="128">
        <f t="shared" ref="G234:G238" si="7">+E234*F234</f>
        <v>0</v>
      </c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12"/>
      <c r="S234" s="113"/>
    </row>
    <row r="235" spans="2:19" x14ac:dyDescent="0.2">
      <c r="B235" s="56"/>
      <c r="C235" s="74"/>
      <c r="D235" s="48"/>
      <c r="E235" s="17"/>
      <c r="F235" s="17"/>
      <c r="G235" s="128">
        <f t="shared" si="7"/>
        <v>0</v>
      </c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12"/>
      <c r="S235" s="113"/>
    </row>
    <row r="236" spans="2:19" x14ac:dyDescent="0.2">
      <c r="B236" s="56"/>
      <c r="C236" s="126"/>
      <c r="D236" s="34"/>
      <c r="E236" s="31"/>
      <c r="F236" s="31"/>
      <c r="G236" s="128">
        <f t="shared" si="7"/>
        <v>0</v>
      </c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12"/>
      <c r="S236" s="113"/>
    </row>
    <row r="237" spans="2:19" x14ac:dyDescent="0.2">
      <c r="B237" s="56"/>
      <c r="C237" s="126"/>
      <c r="D237" s="34"/>
      <c r="E237" s="31"/>
      <c r="F237" s="31"/>
      <c r="G237" s="128">
        <f t="shared" si="7"/>
        <v>0</v>
      </c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12"/>
      <c r="S237" s="113"/>
    </row>
    <row r="238" spans="2:19" x14ac:dyDescent="0.2">
      <c r="B238" s="56"/>
      <c r="C238" s="126"/>
      <c r="D238" s="34"/>
      <c r="E238" s="31"/>
      <c r="F238" s="31"/>
      <c r="G238" s="128">
        <f t="shared" si="7"/>
        <v>0</v>
      </c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12"/>
      <c r="S238" s="113"/>
    </row>
    <row r="239" spans="2:19" x14ac:dyDescent="0.2">
      <c r="B239" s="56"/>
      <c r="C239" s="59"/>
      <c r="D239" s="59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12"/>
      <c r="S239" s="113"/>
    </row>
    <row r="240" spans="2:19" x14ac:dyDescent="0.2">
      <c r="B240" s="56"/>
      <c r="C240" s="20">
        <v>13</v>
      </c>
      <c r="D240" s="492" t="s">
        <v>116</v>
      </c>
      <c r="E240" s="493"/>
      <c r="F240" s="99">
        <f>+SUM(H244:H249)</f>
        <v>0</v>
      </c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12"/>
      <c r="S240" s="113"/>
    </row>
    <row r="241" spans="2:20" x14ac:dyDescent="0.2">
      <c r="B241" s="56"/>
      <c r="C241" s="59"/>
      <c r="D241" s="59"/>
      <c r="E241" s="108"/>
      <c r="F241" s="108"/>
      <c r="G241" s="133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12"/>
      <c r="S241" s="113"/>
    </row>
    <row r="242" spans="2:20" x14ac:dyDescent="0.2">
      <c r="B242" s="56"/>
      <c r="C242" s="59"/>
      <c r="D242" s="486" t="s">
        <v>117</v>
      </c>
      <c r="E242" s="487"/>
      <c r="F242" s="487"/>
      <c r="G242" s="487"/>
      <c r="H242" s="488"/>
      <c r="I242" s="108"/>
      <c r="J242" s="108"/>
      <c r="K242" s="108"/>
      <c r="L242" s="108"/>
      <c r="M242" s="108"/>
      <c r="N242" s="108"/>
      <c r="O242" s="108"/>
      <c r="P242" s="108"/>
      <c r="Q242" s="108"/>
      <c r="R242" s="112"/>
      <c r="S242" s="113"/>
    </row>
    <row r="243" spans="2:20" x14ac:dyDescent="0.2">
      <c r="B243" s="56"/>
      <c r="C243" s="20" t="s">
        <v>28</v>
      </c>
      <c r="D243" s="162" t="s">
        <v>118</v>
      </c>
      <c r="E243" s="162" t="s">
        <v>119</v>
      </c>
      <c r="F243" s="168" t="s">
        <v>1004</v>
      </c>
      <c r="G243" s="20" t="s">
        <v>120</v>
      </c>
      <c r="H243" s="162" t="s">
        <v>121</v>
      </c>
      <c r="I243" s="108"/>
      <c r="J243" s="108"/>
      <c r="K243" s="108"/>
      <c r="L243" s="108"/>
      <c r="M243" s="108"/>
      <c r="N243" s="108"/>
      <c r="O243" s="108"/>
      <c r="P243" s="108"/>
      <c r="Q243" s="108"/>
      <c r="R243" s="112"/>
      <c r="S243" s="113"/>
    </row>
    <row r="244" spans="2:20" x14ac:dyDescent="0.2">
      <c r="B244" s="56"/>
      <c r="C244" s="74"/>
      <c r="D244" s="48"/>
      <c r="E244" s="48"/>
      <c r="F244" s="128"/>
      <c r="G244" s="49"/>
      <c r="H244" s="128">
        <f>+IF(F244="SI",G244,0)</f>
        <v>0</v>
      </c>
      <c r="I244" s="108"/>
      <c r="J244" s="108"/>
      <c r="K244" s="108"/>
      <c r="L244" s="108"/>
      <c r="M244" s="108"/>
      <c r="N244" s="108"/>
      <c r="O244" s="108"/>
      <c r="P244" s="108"/>
      <c r="Q244" s="108"/>
      <c r="R244" s="112"/>
      <c r="S244" s="113"/>
    </row>
    <row r="245" spans="2:20" x14ac:dyDescent="0.2">
      <c r="B245" s="56"/>
      <c r="C245" s="74"/>
      <c r="D245" s="48"/>
      <c r="E245" s="48"/>
      <c r="F245" s="128"/>
      <c r="G245" s="49"/>
      <c r="H245" s="128">
        <v>0</v>
      </c>
      <c r="I245" s="108"/>
      <c r="J245" s="108"/>
      <c r="K245" s="108"/>
      <c r="L245" s="108"/>
      <c r="M245" s="108"/>
      <c r="N245" s="108"/>
      <c r="O245" s="108"/>
      <c r="P245" s="108"/>
      <c r="Q245" s="108"/>
      <c r="R245" s="112"/>
      <c r="S245" s="113"/>
    </row>
    <row r="246" spans="2:20" s="73" customFormat="1" x14ac:dyDescent="0.2">
      <c r="B246" s="71"/>
      <c r="C246" s="74"/>
      <c r="D246" s="48"/>
      <c r="E246" s="48"/>
      <c r="F246" s="128"/>
      <c r="G246" s="49"/>
      <c r="H246" s="128">
        <v>0</v>
      </c>
      <c r="I246" s="108"/>
      <c r="J246" s="108"/>
      <c r="K246" s="108"/>
      <c r="L246" s="108"/>
      <c r="M246" s="108"/>
      <c r="N246" s="108"/>
      <c r="O246" s="108"/>
      <c r="P246" s="108"/>
      <c r="Q246" s="108"/>
      <c r="R246" s="112"/>
      <c r="S246" s="113"/>
      <c r="T246" s="54"/>
    </row>
    <row r="247" spans="2:20" s="73" customFormat="1" x14ac:dyDescent="0.2">
      <c r="B247" s="71"/>
      <c r="C247" s="126"/>
      <c r="D247" s="34"/>
      <c r="E247" s="34"/>
      <c r="F247" s="128"/>
      <c r="G247" s="49"/>
      <c r="H247" s="128">
        <v>0</v>
      </c>
      <c r="I247" s="108"/>
      <c r="J247" s="108"/>
      <c r="K247" s="108"/>
      <c r="L247" s="108"/>
      <c r="M247" s="108"/>
      <c r="N247" s="108"/>
      <c r="O247" s="108"/>
      <c r="P247" s="108"/>
      <c r="Q247" s="108"/>
      <c r="R247" s="112"/>
      <c r="S247" s="113"/>
      <c r="T247" s="54"/>
    </row>
    <row r="248" spans="2:20" x14ac:dyDescent="0.2">
      <c r="B248" s="56"/>
      <c r="C248" s="126"/>
      <c r="D248" s="34"/>
      <c r="E248" s="34"/>
      <c r="F248" s="128"/>
      <c r="G248" s="49"/>
      <c r="H248" s="128">
        <v>0</v>
      </c>
      <c r="I248" s="108"/>
      <c r="J248" s="108"/>
      <c r="K248" s="108"/>
      <c r="L248" s="108"/>
      <c r="M248" s="108"/>
      <c r="N248" s="108"/>
      <c r="O248" s="108"/>
      <c r="P248" s="108"/>
      <c r="Q248" s="108"/>
      <c r="R248" s="112"/>
      <c r="S248" s="113"/>
    </row>
    <row r="249" spans="2:20" x14ac:dyDescent="0.2">
      <c r="B249" s="56"/>
      <c r="C249" s="126"/>
      <c r="D249" s="34"/>
      <c r="E249" s="34"/>
      <c r="F249" s="128"/>
      <c r="G249" s="50"/>
      <c r="H249" s="128">
        <v>0</v>
      </c>
      <c r="I249" s="108"/>
      <c r="J249" s="108"/>
      <c r="K249" s="108"/>
      <c r="L249" s="108"/>
      <c r="M249" s="108"/>
      <c r="N249" s="108"/>
      <c r="O249" s="108"/>
      <c r="P249" s="108"/>
      <c r="Q249" s="108"/>
      <c r="R249" s="112"/>
      <c r="S249" s="113"/>
    </row>
    <row r="250" spans="2:20" x14ac:dyDescent="0.2">
      <c r="B250" s="56"/>
      <c r="C250" s="69"/>
      <c r="D250" s="69"/>
      <c r="E250" s="69"/>
      <c r="F250" s="53"/>
      <c r="G250" s="95"/>
      <c r="H250" s="53"/>
      <c r="I250" s="131"/>
      <c r="J250" s="131"/>
      <c r="K250" s="131"/>
      <c r="L250" s="131"/>
      <c r="M250" s="131"/>
      <c r="N250" s="131"/>
      <c r="O250" s="131"/>
      <c r="P250" s="131"/>
      <c r="Q250" s="131"/>
      <c r="R250" s="134"/>
      <c r="S250" s="135"/>
      <c r="T250" s="73"/>
    </row>
    <row r="251" spans="2:20" x14ac:dyDescent="0.2">
      <c r="B251" s="56"/>
      <c r="C251" s="494" t="s">
        <v>1005</v>
      </c>
      <c r="D251" s="494"/>
      <c r="E251" s="69"/>
      <c r="F251" s="53"/>
      <c r="G251" s="95"/>
      <c r="H251" s="53"/>
      <c r="I251" s="131"/>
      <c r="J251" s="131"/>
      <c r="K251" s="131"/>
      <c r="L251" s="131"/>
      <c r="M251" s="131"/>
      <c r="N251" s="131"/>
      <c r="O251" s="131"/>
      <c r="P251" s="131"/>
      <c r="Q251" s="131"/>
      <c r="R251" s="134"/>
      <c r="S251" s="135"/>
      <c r="T251" s="73"/>
    </row>
    <row r="252" spans="2:20" x14ac:dyDescent="0.2">
      <c r="B252" s="56"/>
      <c r="C252" s="59"/>
      <c r="D252" s="59"/>
      <c r="E252" s="108"/>
      <c r="F252" s="108"/>
      <c r="G252" s="130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12"/>
      <c r="S252" s="113"/>
    </row>
    <row r="253" spans="2:20" x14ac:dyDescent="0.2">
      <c r="B253" s="56"/>
      <c r="C253" s="20">
        <v>14</v>
      </c>
      <c r="D253" s="486" t="s">
        <v>122</v>
      </c>
      <c r="E253" s="488"/>
      <c r="F253" s="99">
        <f>+F257</f>
        <v>0</v>
      </c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12"/>
      <c r="S253" s="113"/>
    </row>
    <row r="254" spans="2:20" s="73" customFormat="1" x14ac:dyDescent="0.2">
      <c r="B254" s="71"/>
      <c r="C254" s="59"/>
      <c r="D254" s="59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12"/>
      <c r="S254" s="113"/>
      <c r="T254" s="54"/>
    </row>
    <row r="255" spans="2:20" s="73" customFormat="1" x14ac:dyDescent="0.2">
      <c r="B255" s="71"/>
      <c r="C255" s="59"/>
      <c r="D255" s="486" t="s">
        <v>991</v>
      </c>
      <c r="E255" s="487"/>
      <c r="F255" s="48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57"/>
      <c r="S255" s="54"/>
      <c r="T255" s="54"/>
    </row>
    <row r="256" spans="2:20" x14ac:dyDescent="0.2">
      <c r="B256" s="56"/>
      <c r="C256" s="20" t="s">
        <v>28</v>
      </c>
      <c r="D256" s="162" t="s">
        <v>118</v>
      </c>
      <c r="E256" s="162" t="s">
        <v>119</v>
      </c>
      <c r="F256" s="168" t="s">
        <v>87</v>
      </c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57"/>
    </row>
    <row r="257" spans="2:20" x14ac:dyDescent="0.2">
      <c r="B257" s="56"/>
      <c r="C257" s="74">
        <v>1</v>
      </c>
      <c r="D257" s="45"/>
      <c r="E257" s="45"/>
      <c r="F257" s="51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57"/>
    </row>
    <row r="258" spans="2:20" x14ac:dyDescent="0.2">
      <c r="B258" s="56"/>
      <c r="C258" s="89"/>
      <c r="D258" s="52"/>
      <c r="E258" s="52"/>
      <c r="F258" s="53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72"/>
      <c r="S258" s="73"/>
      <c r="T258" s="73"/>
    </row>
    <row r="259" spans="2:20" x14ac:dyDescent="0.2">
      <c r="B259" s="56"/>
      <c r="C259" s="89"/>
      <c r="D259" s="52"/>
      <c r="E259" s="52"/>
      <c r="F259" s="53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4"/>
      <c r="S259" s="135"/>
      <c r="T259" s="73"/>
    </row>
    <row r="260" spans="2:20" x14ac:dyDescent="0.2">
      <c r="B260" s="56"/>
      <c r="C260" s="20">
        <v>15</v>
      </c>
      <c r="D260" s="486" t="s">
        <v>126</v>
      </c>
      <c r="E260" s="488"/>
      <c r="F260" s="99">
        <f>+SUM(F264:F269)</f>
        <v>0</v>
      </c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12"/>
      <c r="S260" s="113"/>
    </row>
    <row r="261" spans="2:20" x14ac:dyDescent="0.2">
      <c r="B261" s="56"/>
      <c r="C261" s="59"/>
      <c r="D261" s="59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12"/>
      <c r="S261" s="113"/>
    </row>
    <row r="262" spans="2:20" x14ac:dyDescent="0.2">
      <c r="B262" s="56"/>
      <c r="C262" s="169"/>
      <c r="D262" s="486" t="s">
        <v>127</v>
      </c>
      <c r="E262" s="487"/>
      <c r="F262" s="48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12"/>
      <c r="S262" s="113"/>
    </row>
    <row r="263" spans="2:20" x14ac:dyDescent="0.2">
      <c r="B263" s="56"/>
      <c r="C263" s="20" t="s">
        <v>28</v>
      </c>
      <c r="D263" s="162" t="s">
        <v>128</v>
      </c>
      <c r="E263" s="162" t="s">
        <v>119</v>
      </c>
      <c r="F263" s="168" t="s">
        <v>87</v>
      </c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12"/>
      <c r="S263" s="113"/>
    </row>
    <row r="264" spans="2:20" x14ac:dyDescent="0.2">
      <c r="B264" s="56"/>
      <c r="C264" s="74"/>
      <c r="D264" s="48"/>
      <c r="E264" s="48"/>
      <c r="F264" s="42">
        <v>0</v>
      </c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12"/>
      <c r="S264" s="113"/>
    </row>
    <row r="265" spans="2:20" x14ac:dyDescent="0.2">
      <c r="B265" s="56"/>
      <c r="C265" s="74"/>
      <c r="D265" s="48"/>
      <c r="E265" s="48"/>
      <c r="F265" s="42">
        <v>0</v>
      </c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12"/>
      <c r="S265" s="113"/>
    </row>
    <row r="266" spans="2:20" x14ac:dyDescent="0.2">
      <c r="B266" s="56"/>
      <c r="C266" s="74"/>
      <c r="D266" s="48"/>
      <c r="E266" s="48"/>
      <c r="F266" s="42">
        <v>0</v>
      </c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12"/>
      <c r="S266" s="113"/>
    </row>
    <row r="267" spans="2:20" x14ac:dyDescent="0.2">
      <c r="B267" s="56"/>
      <c r="C267" s="126"/>
      <c r="D267" s="34"/>
      <c r="E267" s="34"/>
      <c r="F267" s="42">
        <v>0</v>
      </c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12"/>
      <c r="S267" s="113"/>
    </row>
    <row r="268" spans="2:20" x14ac:dyDescent="0.2">
      <c r="B268" s="56"/>
      <c r="C268" s="126"/>
      <c r="D268" s="34"/>
      <c r="E268" s="34"/>
      <c r="F268" s="42">
        <v>0</v>
      </c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12"/>
      <c r="S268" s="113"/>
    </row>
    <row r="269" spans="2:20" x14ac:dyDescent="0.2">
      <c r="B269" s="56"/>
      <c r="C269" s="126"/>
      <c r="D269" s="34"/>
      <c r="E269" s="34"/>
      <c r="F269" s="42">
        <v>0</v>
      </c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12"/>
      <c r="S269" s="113"/>
    </row>
    <row r="270" spans="2:20" ht="18.75" customHeight="1" x14ac:dyDescent="0.2">
      <c r="B270" s="136"/>
      <c r="C270" s="137"/>
      <c r="D270" s="137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8"/>
      <c r="S270" s="113"/>
    </row>
    <row r="271" spans="2:20" ht="15" customHeight="1" x14ac:dyDescent="0.2">
      <c r="C271" s="54"/>
      <c r="E271" s="139"/>
      <c r="F271" s="139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2:20" hidden="1" x14ac:dyDescent="0.2">
      <c r="C272" s="54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3:19" hidden="1" x14ac:dyDescent="0.2">
      <c r="C273" s="54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3:19" hidden="1" x14ac:dyDescent="0.2">
      <c r="C274" s="54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3:19" hidden="1" x14ac:dyDescent="0.2">
      <c r="C275" s="54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3:19" hidden="1" x14ac:dyDescent="0.2">
      <c r="C276" s="54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3:19" hidden="1" x14ac:dyDescent="0.2">
      <c r="C277" s="54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3:19" hidden="1" x14ac:dyDescent="0.2">
      <c r="C278" s="54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3:19" hidden="1" x14ac:dyDescent="0.2">
      <c r="C279" s="54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3:19" hidden="1" x14ac:dyDescent="0.2">
      <c r="C280" s="54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3:19" hidden="1" x14ac:dyDescent="0.2">
      <c r="C281" s="54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3:19" hidden="1" x14ac:dyDescent="0.2">
      <c r="C282" s="54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3:19" hidden="1" x14ac:dyDescent="0.2">
      <c r="C283" s="54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3:19" hidden="1" x14ac:dyDescent="0.2">
      <c r="C284" s="54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3:19" hidden="1" x14ac:dyDescent="0.2">
      <c r="C285" s="54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3:19" hidden="1" x14ac:dyDescent="0.2">
      <c r="C286" s="54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3:19" hidden="1" x14ac:dyDescent="0.2">
      <c r="C287" s="54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3:19" hidden="1" x14ac:dyDescent="0.2">
      <c r="C288" s="54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3:19" hidden="1" x14ac:dyDescent="0.2">
      <c r="C289" s="54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3:19" hidden="1" x14ac:dyDescent="0.2">
      <c r="C290" s="54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3:19" hidden="1" x14ac:dyDescent="0.2">
      <c r="C291" s="54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3:19" hidden="1" x14ac:dyDescent="0.2">
      <c r="C292" s="54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3:19" hidden="1" x14ac:dyDescent="0.2">
      <c r="C293" s="54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3:19" hidden="1" x14ac:dyDescent="0.2">
      <c r="C294" s="54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3:19" hidden="1" x14ac:dyDescent="0.2">
      <c r="C295" s="54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3:19" hidden="1" x14ac:dyDescent="0.2">
      <c r="C296" s="54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3:19" hidden="1" x14ac:dyDescent="0.2">
      <c r="C297" s="54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3:19" hidden="1" x14ac:dyDescent="0.2">
      <c r="C298" s="54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3:19" hidden="1" x14ac:dyDescent="0.2">
      <c r="C299" s="54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3:19" hidden="1" x14ac:dyDescent="0.2">
      <c r="C300" s="54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3:19" hidden="1" x14ac:dyDescent="0.2">
      <c r="C301" s="54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3:19" hidden="1" x14ac:dyDescent="0.2">
      <c r="C302" s="54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3:19" hidden="1" x14ac:dyDescent="0.2">
      <c r="C303" s="54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3:19" hidden="1" x14ac:dyDescent="0.2">
      <c r="C304" s="54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3:19" hidden="1" x14ac:dyDescent="0.2">
      <c r="C305" s="54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3:19" hidden="1" x14ac:dyDescent="0.2">
      <c r="C306" s="54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3:19" hidden="1" x14ac:dyDescent="0.2">
      <c r="C307" s="54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3:19" hidden="1" x14ac:dyDescent="0.2">
      <c r="C308" s="54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3:19" hidden="1" x14ac:dyDescent="0.2">
      <c r="C309" s="54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3:19" hidden="1" x14ac:dyDescent="0.2">
      <c r="C310" s="54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3:19" hidden="1" x14ac:dyDescent="0.2">
      <c r="C311" s="54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3:19" hidden="1" x14ac:dyDescent="0.2">
      <c r="C312" s="54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</row>
    <row r="313" spans="3:19" hidden="1" x14ac:dyDescent="0.2">
      <c r="C313" s="54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</row>
    <row r="314" spans="3:19" hidden="1" x14ac:dyDescent="0.2">
      <c r="C314" s="54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</row>
    <row r="315" spans="3:19" hidden="1" x14ac:dyDescent="0.2">
      <c r="C315" s="54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</row>
    <row r="316" spans="3:19" hidden="1" x14ac:dyDescent="0.2">
      <c r="C316" s="54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</row>
    <row r="317" spans="3:19" hidden="1" x14ac:dyDescent="0.2">
      <c r="C317" s="54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</row>
    <row r="318" spans="3:19" hidden="1" x14ac:dyDescent="0.2">
      <c r="C318" s="54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</row>
    <row r="319" spans="3:19" hidden="1" x14ac:dyDescent="0.2">
      <c r="C319" s="54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</row>
    <row r="320" spans="3:19" hidden="1" x14ac:dyDescent="0.2">
      <c r="C320" s="54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</row>
    <row r="321" spans="3:19" hidden="1" x14ac:dyDescent="0.2">
      <c r="C321" s="54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</row>
    <row r="322" spans="3:19" hidden="1" x14ac:dyDescent="0.2">
      <c r="C322" s="54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</row>
    <row r="323" spans="3:19" hidden="1" x14ac:dyDescent="0.2">
      <c r="C323" s="54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</row>
    <row r="324" spans="3:19" hidden="1" x14ac:dyDescent="0.2">
      <c r="C324" s="54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</row>
    <row r="325" spans="3:19" hidden="1" x14ac:dyDescent="0.2">
      <c r="C325" s="54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3:19" hidden="1" x14ac:dyDescent="0.2">
      <c r="C326" s="54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3:19" hidden="1" x14ac:dyDescent="0.2">
      <c r="C327" s="54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3:19" hidden="1" x14ac:dyDescent="0.2">
      <c r="C328" s="54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3:19" hidden="1" x14ac:dyDescent="0.2">
      <c r="C329" s="54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3:19" hidden="1" x14ac:dyDescent="0.2">
      <c r="C330" s="54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3:19" hidden="1" x14ac:dyDescent="0.2">
      <c r="C331" s="54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3:19" hidden="1" x14ac:dyDescent="0.2">
      <c r="C332" s="54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3:19" hidden="1" x14ac:dyDescent="0.2">
      <c r="C333" s="54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3:19" hidden="1" x14ac:dyDescent="0.2">
      <c r="C334" s="54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3:19" hidden="1" x14ac:dyDescent="0.2">
      <c r="C335" s="54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3:19" hidden="1" x14ac:dyDescent="0.2">
      <c r="C336" s="54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3:19" hidden="1" x14ac:dyDescent="0.2">
      <c r="C337" s="54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3:19" hidden="1" x14ac:dyDescent="0.2">
      <c r="C338" s="54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3:19" hidden="1" x14ac:dyDescent="0.2">
      <c r="C339" s="54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3:19" hidden="1" x14ac:dyDescent="0.2">
      <c r="C340" s="54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3:19" hidden="1" x14ac:dyDescent="0.2">
      <c r="C341" s="54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3:19" hidden="1" x14ac:dyDescent="0.2">
      <c r="C342" s="54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3:19" hidden="1" x14ac:dyDescent="0.2">
      <c r="C343" s="54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3:19" hidden="1" x14ac:dyDescent="0.2">
      <c r="C344" s="54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3:19" hidden="1" x14ac:dyDescent="0.2">
      <c r="C345" s="54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3:19" hidden="1" x14ac:dyDescent="0.2">
      <c r="C346" s="54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3:19" hidden="1" x14ac:dyDescent="0.2">
      <c r="C347" s="54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3:19" hidden="1" x14ac:dyDescent="0.2">
      <c r="C348" s="54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3:19" hidden="1" x14ac:dyDescent="0.2">
      <c r="C349" s="54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spans="3:19" hidden="1" x14ac:dyDescent="0.2">
      <c r="C350" s="54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spans="3:19" hidden="1" x14ac:dyDescent="0.2">
      <c r="C351" s="54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spans="3:19" hidden="1" x14ac:dyDescent="0.2">
      <c r="C352" s="54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spans="3:19" hidden="1" x14ac:dyDescent="0.2">
      <c r="C353" s="54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spans="3:19" hidden="1" x14ac:dyDescent="0.2">
      <c r="C354" s="54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spans="3:19" hidden="1" x14ac:dyDescent="0.2">
      <c r="C355" s="54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spans="3:19" hidden="1" x14ac:dyDescent="0.2">
      <c r="C356" s="54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spans="3:19" hidden="1" x14ac:dyDescent="0.2">
      <c r="C357" s="54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spans="3:19" hidden="1" x14ac:dyDescent="0.2">
      <c r="C358" s="54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spans="3:19" hidden="1" x14ac:dyDescent="0.2">
      <c r="C359" s="54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spans="3:19" hidden="1" x14ac:dyDescent="0.2">
      <c r="C360" s="54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spans="3:19" hidden="1" x14ac:dyDescent="0.2">
      <c r="C361" s="54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spans="3:19" hidden="1" x14ac:dyDescent="0.2">
      <c r="C362" s="54"/>
      <c r="E362" s="113"/>
      <c r="F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spans="3:19" hidden="1" x14ac:dyDescent="0.2">
      <c r="C363" s="54"/>
      <c r="E363" s="113"/>
      <c r="F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spans="3:19" hidden="1" x14ac:dyDescent="0.2">
      <c r="C364" s="54"/>
      <c r="E364" s="113"/>
      <c r="F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  <row r="365" spans="3:19" hidden="1" x14ac:dyDescent="0.2">
      <c r="C365" s="54"/>
      <c r="E365" s="113"/>
      <c r="F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</row>
    <row r="366" spans="3:19" hidden="1" x14ac:dyDescent="0.2">
      <c r="C366" s="54"/>
      <c r="E366" s="113"/>
      <c r="F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</row>
    <row r="367" spans="3:19" hidden="1" x14ac:dyDescent="0.2">
      <c r="C367" s="54"/>
      <c r="E367" s="113"/>
      <c r="F367" s="113"/>
    </row>
    <row r="368" spans="3:19" hidden="1" x14ac:dyDescent="0.2">
      <c r="C368" s="54"/>
      <c r="E368" s="113"/>
      <c r="F368" s="113"/>
    </row>
    <row r="369" spans="3:6" hidden="1" x14ac:dyDescent="0.2">
      <c r="C369" s="54"/>
      <c r="E369" s="113"/>
      <c r="F369" s="113"/>
    </row>
    <row r="370" spans="3:6" hidden="1" x14ac:dyDescent="0.2">
      <c r="C370" s="54"/>
      <c r="E370" s="113"/>
      <c r="F370" s="113"/>
    </row>
    <row r="371" spans="3:6" hidden="1" x14ac:dyDescent="0.2"/>
    <row r="372" spans="3:6" hidden="1" x14ac:dyDescent="0.2"/>
    <row r="373" spans="3:6" hidden="1" x14ac:dyDescent="0.2"/>
    <row r="374" spans="3:6" hidden="1" x14ac:dyDescent="0.2"/>
    <row r="375" spans="3:6" hidden="1" x14ac:dyDescent="0.2"/>
    <row r="376" spans="3:6" hidden="1" x14ac:dyDescent="0.2"/>
    <row r="377" spans="3:6" hidden="1" x14ac:dyDescent="0.2"/>
    <row r="378" spans="3:6" hidden="1" x14ac:dyDescent="0.2"/>
    <row r="379" spans="3:6" hidden="1" x14ac:dyDescent="0.2"/>
    <row r="380" spans="3:6" hidden="1" x14ac:dyDescent="0.2">
      <c r="C380" s="54"/>
    </row>
    <row r="381" spans="3:6" hidden="1" x14ac:dyDescent="0.2">
      <c r="C381" s="54"/>
    </row>
    <row r="382" spans="3:6" hidden="1" x14ac:dyDescent="0.2">
      <c r="C382" s="54"/>
    </row>
    <row r="383" spans="3:6" hidden="1" x14ac:dyDescent="0.2">
      <c r="C383" s="54"/>
    </row>
    <row r="384" spans="3:6" hidden="1" x14ac:dyDescent="0.2">
      <c r="C384" s="54"/>
    </row>
    <row r="385" spans="3:3" hidden="1" x14ac:dyDescent="0.2">
      <c r="C385" s="54"/>
    </row>
    <row r="386" spans="3:3" hidden="1" x14ac:dyDescent="0.2">
      <c r="C386" s="54"/>
    </row>
    <row r="387" spans="3:3" hidden="1" x14ac:dyDescent="0.2">
      <c r="C387" s="54"/>
    </row>
    <row r="388" spans="3:3" hidden="1" x14ac:dyDescent="0.2">
      <c r="C388" s="54"/>
    </row>
    <row r="389" spans="3:3" hidden="1" x14ac:dyDescent="0.2">
      <c r="C389" s="54"/>
    </row>
    <row r="390" spans="3:3" hidden="1" x14ac:dyDescent="0.2">
      <c r="C390" s="54"/>
    </row>
    <row r="391" spans="3:3" hidden="1" x14ac:dyDescent="0.2">
      <c r="C391" s="54"/>
    </row>
    <row r="392" spans="3:3" hidden="1" x14ac:dyDescent="0.2">
      <c r="C392" s="54"/>
    </row>
    <row r="393" spans="3:3" hidden="1" x14ac:dyDescent="0.2">
      <c r="C393" s="54"/>
    </row>
    <row r="394" spans="3:3" hidden="1" x14ac:dyDescent="0.2">
      <c r="C394" s="54"/>
    </row>
    <row r="395" spans="3:3" hidden="1" x14ac:dyDescent="0.2">
      <c r="C395" s="54"/>
    </row>
    <row r="396" spans="3:3" hidden="1" x14ac:dyDescent="0.2">
      <c r="C396" s="54"/>
    </row>
    <row r="397" spans="3:3" hidden="1" x14ac:dyDescent="0.2">
      <c r="C397" s="54"/>
    </row>
    <row r="398" spans="3:3" hidden="1" x14ac:dyDescent="0.2">
      <c r="C398" s="54"/>
    </row>
    <row r="399" spans="3:3" hidden="1" x14ac:dyDescent="0.2">
      <c r="C399" s="54"/>
    </row>
    <row r="400" spans="3:3" hidden="1" x14ac:dyDescent="0.2">
      <c r="C400" s="54"/>
    </row>
    <row r="401" spans="3:3" hidden="1" x14ac:dyDescent="0.2">
      <c r="C401" s="54"/>
    </row>
    <row r="402" spans="3:3" hidden="1" x14ac:dyDescent="0.2">
      <c r="C402" s="54"/>
    </row>
    <row r="403" spans="3:3" hidden="1" x14ac:dyDescent="0.2">
      <c r="C403" s="54"/>
    </row>
    <row r="404" spans="3:3" hidden="1" x14ac:dyDescent="0.2">
      <c r="C404" s="54"/>
    </row>
    <row r="405" spans="3:3" hidden="1" x14ac:dyDescent="0.2">
      <c r="C405" s="54"/>
    </row>
    <row r="406" spans="3:3" hidden="1" x14ac:dyDescent="0.2">
      <c r="C406" s="54"/>
    </row>
    <row r="407" spans="3:3" hidden="1" x14ac:dyDescent="0.2">
      <c r="C407" s="54"/>
    </row>
    <row r="408" spans="3:3" hidden="1" x14ac:dyDescent="0.2">
      <c r="C408" s="54"/>
    </row>
    <row r="409" spans="3:3" hidden="1" x14ac:dyDescent="0.2">
      <c r="C409" s="54"/>
    </row>
    <row r="410" spans="3:3" hidden="1" x14ac:dyDescent="0.2">
      <c r="C410" s="54"/>
    </row>
    <row r="411" spans="3:3" hidden="1" x14ac:dyDescent="0.2">
      <c r="C411" s="54"/>
    </row>
    <row r="412" spans="3:3" hidden="1" x14ac:dyDescent="0.2">
      <c r="C412" s="54"/>
    </row>
    <row r="413" spans="3:3" hidden="1" x14ac:dyDescent="0.2">
      <c r="C413" s="54"/>
    </row>
    <row r="414" spans="3:3" hidden="1" x14ac:dyDescent="0.2">
      <c r="C414" s="54"/>
    </row>
    <row r="415" spans="3:3" hidden="1" x14ac:dyDescent="0.2">
      <c r="C415" s="54"/>
    </row>
    <row r="416" spans="3:3" hidden="1" x14ac:dyDescent="0.2">
      <c r="C416" s="54"/>
    </row>
    <row r="417" spans="3:3" hidden="1" x14ac:dyDescent="0.2">
      <c r="C417" s="54"/>
    </row>
    <row r="418" spans="3:3" hidden="1" x14ac:dyDescent="0.2">
      <c r="C418" s="54"/>
    </row>
    <row r="419" spans="3:3" hidden="1" x14ac:dyDescent="0.2">
      <c r="C419" s="54"/>
    </row>
    <row r="420" spans="3:3" hidden="1" x14ac:dyDescent="0.2">
      <c r="C420" s="54"/>
    </row>
    <row r="421" spans="3:3" hidden="1" x14ac:dyDescent="0.2">
      <c r="C421" s="54"/>
    </row>
    <row r="422" spans="3:3" hidden="1" x14ac:dyDescent="0.2">
      <c r="C422" s="54"/>
    </row>
    <row r="423" spans="3:3" hidden="1" x14ac:dyDescent="0.2">
      <c r="C423" s="54"/>
    </row>
    <row r="424" spans="3:3" hidden="1" x14ac:dyDescent="0.2">
      <c r="C424" s="54"/>
    </row>
    <row r="425" spans="3:3" hidden="1" x14ac:dyDescent="0.2">
      <c r="C425" s="54"/>
    </row>
    <row r="426" spans="3:3" hidden="1" x14ac:dyDescent="0.2">
      <c r="C426" s="54"/>
    </row>
    <row r="427" spans="3:3" hidden="1" x14ac:dyDescent="0.2">
      <c r="C427" s="54"/>
    </row>
    <row r="428" spans="3:3" hidden="1" x14ac:dyDescent="0.2">
      <c r="C428" s="54"/>
    </row>
    <row r="429" spans="3:3" hidden="1" x14ac:dyDescent="0.2">
      <c r="C429" s="54"/>
    </row>
    <row r="430" spans="3:3" hidden="1" x14ac:dyDescent="0.2">
      <c r="C430" s="54"/>
    </row>
    <row r="431" spans="3:3" hidden="1" x14ac:dyDescent="0.2">
      <c r="C431" s="54"/>
    </row>
    <row r="432" spans="3:3" hidden="1" x14ac:dyDescent="0.2">
      <c r="C432" s="54"/>
    </row>
    <row r="433" spans="3:3" hidden="1" x14ac:dyDescent="0.2">
      <c r="C433" s="54"/>
    </row>
    <row r="434" spans="3:3" hidden="1" x14ac:dyDescent="0.2">
      <c r="C434" s="54"/>
    </row>
    <row r="435" spans="3:3" hidden="1" x14ac:dyDescent="0.2">
      <c r="C435" s="54"/>
    </row>
    <row r="436" spans="3:3" hidden="1" x14ac:dyDescent="0.2">
      <c r="C436" s="54"/>
    </row>
    <row r="437" spans="3:3" hidden="1" x14ac:dyDescent="0.2">
      <c r="C437" s="54"/>
    </row>
    <row r="438" spans="3:3" hidden="1" x14ac:dyDescent="0.2">
      <c r="C438" s="54"/>
    </row>
    <row r="439" spans="3:3" hidden="1" x14ac:dyDescent="0.2">
      <c r="C439" s="54"/>
    </row>
    <row r="440" spans="3:3" hidden="1" x14ac:dyDescent="0.2">
      <c r="C440" s="54"/>
    </row>
    <row r="441" spans="3:3" hidden="1" x14ac:dyDescent="0.2">
      <c r="C441" s="54"/>
    </row>
    <row r="442" spans="3:3" hidden="1" x14ac:dyDescent="0.2">
      <c r="C442" s="54"/>
    </row>
    <row r="443" spans="3:3" hidden="1" x14ac:dyDescent="0.2">
      <c r="C443" s="54"/>
    </row>
    <row r="444" spans="3:3" hidden="1" x14ac:dyDescent="0.2">
      <c r="C444" s="54"/>
    </row>
    <row r="445" spans="3:3" hidden="1" x14ac:dyDescent="0.2">
      <c r="C445" s="54"/>
    </row>
    <row r="446" spans="3:3" hidden="1" x14ac:dyDescent="0.2">
      <c r="C446" s="54"/>
    </row>
    <row r="447" spans="3:3" hidden="1" x14ac:dyDescent="0.2">
      <c r="C447" s="54"/>
    </row>
    <row r="448" spans="3:3" hidden="1" x14ac:dyDescent="0.2">
      <c r="C448" s="54"/>
    </row>
    <row r="449" spans="3:3" hidden="1" x14ac:dyDescent="0.2">
      <c r="C449" s="54"/>
    </row>
    <row r="450" spans="3:3" hidden="1" x14ac:dyDescent="0.2">
      <c r="C450" s="54"/>
    </row>
    <row r="451" spans="3:3" hidden="1" x14ac:dyDescent="0.2">
      <c r="C451" s="54"/>
    </row>
    <row r="452" spans="3:3" hidden="1" x14ac:dyDescent="0.2">
      <c r="C452" s="54"/>
    </row>
    <row r="453" spans="3:3" hidden="1" x14ac:dyDescent="0.2">
      <c r="C453" s="54"/>
    </row>
    <row r="454" spans="3:3" hidden="1" x14ac:dyDescent="0.2">
      <c r="C454" s="54"/>
    </row>
    <row r="455" spans="3:3" hidden="1" x14ac:dyDescent="0.2">
      <c r="C455" s="54"/>
    </row>
    <row r="456" spans="3:3" hidden="1" x14ac:dyDescent="0.2">
      <c r="C456" s="54"/>
    </row>
    <row r="457" spans="3:3" hidden="1" x14ac:dyDescent="0.2">
      <c r="C457" s="54"/>
    </row>
    <row r="458" spans="3:3" hidden="1" x14ac:dyDescent="0.2">
      <c r="C458" s="54"/>
    </row>
    <row r="459" spans="3:3" hidden="1" x14ac:dyDescent="0.2">
      <c r="C459" s="54"/>
    </row>
    <row r="460" spans="3:3" hidden="1" x14ac:dyDescent="0.2">
      <c r="C460" s="54"/>
    </row>
    <row r="461" spans="3:3" hidden="1" x14ac:dyDescent="0.2">
      <c r="C461" s="54"/>
    </row>
    <row r="462" spans="3:3" hidden="1" x14ac:dyDescent="0.2">
      <c r="C462" s="54"/>
    </row>
    <row r="463" spans="3:3" hidden="1" x14ac:dyDescent="0.2">
      <c r="C463" s="54"/>
    </row>
    <row r="464" spans="3:3" hidden="1" x14ac:dyDescent="0.2">
      <c r="C464" s="54"/>
    </row>
    <row r="465" spans="3:3" hidden="1" x14ac:dyDescent="0.2">
      <c r="C465" s="54"/>
    </row>
    <row r="466" spans="3:3" hidden="1" x14ac:dyDescent="0.2">
      <c r="C466" s="54"/>
    </row>
    <row r="467" spans="3:3" hidden="1" x14ac:dyDescent="0.2">
      <c r="C467" s="54"/>
    </row>
    <row r="468" spans="3:3" hidden="1" x14ac:dyDescent="0.2">
      <c r="C468" s="54"/>
    </row>
    <row r="469" spans="3:3" hidden="1" x14ac:dyDescent="0.2">
      <c r="C469" s="54"/>
    </row>
    <row r="470" spans="3:3" hidden="1" x14ac:dyDescent="0.2">
      <c r="C470" s="54"/>
    </row>
    <row r="471" spans="3:3" hidden="1" x14ac:dyDescent="0.2">
      <c r="C471" s="54"/>
    </row>
    <row r="472" spans="3:3" hidden="1" x14ac:dyDescent="0.2">
      <c r="C472" s="54"/>
    </row>
    <row r="473" spans="3:3" hidden="1" x14ac:dyDescent="0.2">
      <c r="C473" s="54"/>
    </row>
    <row r="474" spans="3:3" hidden="1" x14ac:dyDescent="0.2">
      <c r="C474" s="54"/>
    </row>
    <row r="475" spans="3:3" hidden="1" x14ac:dyDescent="0.2">
      <c r="C475" s="54"/>
    </row>
    <row r="476" spans="3:3" hidden="1" x14ac:dyDescent="0.2">
      <c r="C476" s="54"/>
    </row>
    <row r="477" spans="3:3" hidden="1" x14ac:dyDescent="0.2">
      <c r="C477" s="54"/>
    </row>
    <row r="478" spans="3:3" hidden="1" x14ac:dyDescent="0.2">
      <c r="C478" s="54"/>
    </row>
    <row r="479" spans="3:3" hidden="1" x14ac:dyDescent="0.2">
      <c r="C479" s="54"/>
    </row>
    <row r="480" spans="3:3" hidden="1" x14ac:dyDescent="0.2">
      <c r="C480" s="54"/>
    </row>
    <row r="481" spans="3:3" hidden="1" x14ac:dyDescent="0.2">
      <c r="C481" s="54"/>
    </row>
    <row r="482" spans="3:3" hidden="1" x14ac:dyDescent="0.2">
      <c r="C482" s="54"/>
    </row>
    <row r="483" spans="3:3" hidden="1" x14ac:dyDescent="0.2">
      <c r="C483" s="54"/>
    </row>
    <row r="484" spans="3:3" hidden="1" x14ac:dyDescent="0.2">
      <c r="C484" s="54"/>
    </row>
    <row r="485" spans="3:3" hidden="1" x14ac:dyDescent="0.2">
      <c r="C485" s="54"/>
    </row>
    <row r="486" spans="3:3" hidden="1" x14ac:dyDescent="0.2">
      <c r="C486" s="54"/>
    </row>
    <row r="487" spans="3:3" hidden="1" x14ac:dyDescent="0.2">
      <c r="C487" s="54"/>
    </row>
    <row r="488" spans="3:3" hidden="1" x14ac:dyDescent="0.2">
      <c r="C488" s="54"/>
    </row>
    <row r="489" spans="3:3" hidden="1" x14ac:dyDescent="0.2">
      <c r="C489" s="54"/>
    </row>
    <row r="490" spans="3:3" hidden="1" x14ac:dyDescent="0.2">
      <c r="C490" s="54"/>
    </row>
    <row r="491" spans="3:3" hidden="1" x14ac:dyDescent="0.2">
      <c r="C491" s="54"/>
    </row>
    <row r="492" spans="3:3" hidden="1" x14ac:dyDescent="0.2">
      <c r="C492" s="54"/>
    </row>
    <row r="493" spans="3:3" hidden="1" x14ac:dyDescent="0.2">
      <c r="C493" s="54"/>
    </row>
    <row r="494" spans="3:3" hidden="1" x14ac:dyDescent="0.2">
      <c r="C494" s="54"/>
    </row>
    <row r="495" spans="3:3" hidden="1" x14ac:dyDescent="0.2">
      <c r="C495" s="54"/>
    </row>
    <row r="496" spans="3:3" hidden="1" x14ac:dyDescent="0.2">
      <c r="C496" s="54"/>
    </row>
    <row r="497" spans="3:3" hidden="1" x14ac:dyDescent="0.2">
      <c r="C497" s="54"/>
    </row>
    <row r="498" spans="3:3" hidden="1" x14ac:dyDescent="0.2">
      <c r="C498" s="54"/>
    </row>
    <row r="499" spans="3:3" hidden="1" x14ac:dyDescent="0.2">
      <c r="C499" s="54"/>
    </row>
    <row r="500" spans="3:3" hidden="1" x14ac:dyDescent="0.2">
      <c r="C500" s="54"/>
    </row>
    <row r="501" spans="3:3" hidden="1" x14ac:dyDescent="0.2">
      <c r="C501" s="54"/>
    </row>
    <row r="502" spans="3:3" hidden="1" x14ac:dyDescent="0.2">
      <c r="C502" s="54"/>
    </row>
    <row r="503" spans="3:3" hidden="1" x14ac:dyDescent="0.2">
      <c r="C503" s="54"/>
    </row>
    <row r="504" spans="3:3" hidden="1" x14ac:dyDescent="0.2">
      <c r="C504" s="54"/>
    </row>
    <row r="505" spans="3:3" hidden="1" x14ac:dyDescent="0.2">
      <c r="C505" s="54"/>
    </row>
    <row r="506" spans="3:3" hidden="1" x14ac:dyDescent="0.2">
      <c r="C506" s="54"/>
    </row>
    <row r="507" spans="3:3" hidden="1" x14ac:dyDescent="0.2">
      <c r="C507" s="54"/>
    </row>
    <row r="508" spans="3:3" hidden="1" x14ac:dyDescent="0.2">
      <c r="C508" s="54"/>
    </row>
    <row r="509" spans="3:3" hidden="1" x14ac:dyDescent="0.2">
      <c r="C509" s="54"/>
    </row>
    <row r="510" spans="3:3" hidden="1" x14ac:dyDescent="0.2">
      <c r="C510" s="54"/>
    </row>
    <row r="511" spans="3:3" hidden="1" x14ac:dyDescent="0.2">
      <c r="C511" s="54"/>
    </row>
    <row r="512" spans="3:3" hidden="1" x14ac:dyDescent="0.2">
      <c r="C512" s="54"/>
    </row>
    <row r="513" spans="3:3" hidden="1" x14ac:dyDescent="0.2">
      <c r="C513" s="54"/>
    </row>
    <row r="514" spans="3:3" hidden="1" x14ac:dyDescent="0.2">
      <c r="C514" s="54"/>
    </row>
    <row r="515" spans="3:3" hidden="1" x14ac:dyDescent="0.2">
      <c r="C515" s="54"/>
    </row>
    <row r="516" spans="3:3" hidden="1" x14ac:dyDescent="0.2">
      <c r="C516" s="54"/>
    </row>
    <row r="517" spans="3:3" hidden="1" x14ac:dyDescent="0.2">
      <c r="C517" s="54"/>
    </row>
    <row r="518" spans="3:3" hidden="1" x14ac:dyDescent="0.2">
      <c r="C518" s="54"/>
    </row>
    <row r="519" spans="3:3" hidden="1" x14ac:dyDescent="0.2">
      <c r="C519" s="54"/>
    </row>
    <row r="520" spans="3:3" hidden="1" x14ac:dyDescent="0.2">
      <c r="C520" s="54"/>
    </row>
    <row r="521" spans="3:3" hidden="1" x14ac:dyDescent="0.2">
      <c r="C521" s="54"/>
    </row>
    <row r="522" spans="3:3" hidden="1" x14ac:dyDescent="0.2">
      <c r="C522" s="54"/>
    </row>
    <row r="523" spans="3:3" hidden="1" x14ac:dyDescent="0.2">
      <c r="C523" s="54"/>
    </row>
    <row r="524" spans="3:3" hidden="1" x14ac:dyDescent="0.2">
      <c r="C524" s="54"/>
    </row>
    <row r="525" spans="3:3" hidden="1" x14ac:dyDescent="0.2">
      <c r="C525" s="54"/>
    </row>
    <row r="526" spans="3:3" hidden="1" x14ac:dyDescent="0.2">
      <c r="C526" s="54"/>
    </row>
    <row r="527" spans="3:3" hidden="1" x14ac:dyDescent="0.2">
      <c r="C527" s="54"/>
    </row>
    <row r="528" spans="3:3" hidden="1" x14ac:dyDescent="0.2">
      <c r="C528" s="54"/>
    </row>
    <row r="529" spans="3:3" hidden="1" x14ac:dyDescent="0.2">
      <c r="C529" s="54"/>
    </row>
    <row r="530" spans="3:3" hidden="1" x14ac:dyDescent="0.2">
      <c r="C530" s="54"/>
    </row>
    <row r="531" spans="3:3" hidden="1" x14ac:dyDescent="0.2">
      <c r="C531" s="54"/>
    </row>
    <row r="532" spans="3:3" hidden="1" x14ac:dyDescent="0.2">
      <c r="C532" s="54"/>
    </row>
    <row r="533" spans="3:3" hidden="1" x14ac:dyDescent="0.2">
      <c r="C533" s="54"/>
    </row>
    <row r="534" spans="3:3" hidden="1" x14ac:dyDescent="0.2">
      <c r="C534" s="54"/>
    </row>
    <row r="535" spans="3:3" hidden="1" x14ac:dyDescent="0.2">
      <c r="C535" s="54"/>
    </row>
    <row r="536" spans="3:3" hidden="1" x14ac:dyDescent="0.2"/>
    <row r="537" spans="3:3" hidden="1" x14ac:dyDescent="0.2">
      <c r="C537" s="54"/>
    </row>
    <row r="538" spans="3:3" hidden="1" x14ac:dyDescent="0.2">
      <c r="C538" s="54"/>
    </row>
    <row r="539" spans="3:3" hidden="1" x14ac:dyDescent="0.2">
      <c r="C539" s="54"/>
    </row>
    <row r="540" spans="3:3" hidden="1" x14ac:dyDescent="0.2">
      <c r="C540" s="54"/>
    </row>
    <row r="541" spans="3:3" hidden="1" x14ac:dyDescent="0.2">
      <c r="C541" s="54"/>
    </row>
    <row r="542" spans="3:3" hidden="1" x14ac:dyDescent="0.2">
      <c r="C542" s="54"/>
    </row>
    <row r="543" spans="3:3" hidden="1" x14ac:dyDescent="0.2">
      <c r="C543" s="54"/>
    </row>
    <row r="544" spans="3:3" hidden="1" x14ac:dyDescent="0.2">
      <c r="C544" s="54"/>
    </row>
    <row r="545" spans="3:3" hidden="1" x14ac:dyDescent="0.2">
      <c r="C545" s="54"/>
    </row>
    <row r="546" spans="3:3" hidden="1" x14ac:dyDescent="0.2">
      <c r="C546" s="54"/>
    </row>
    <row r="547" spans="3:3" hidden="1" x14ac:dyDescent="0.2">
      <c r="C547" s="54"/>
    </row>
    <row r="548" spans="3:3" hidden="1" x14ac:dyDescent="0.2">
      <c r="C548" s="54"/>
    </row>
    <row r="549" spans="3:3" hidden="1" x14ac:dyDescent="0.2">
      <c r="C549" s="54"/>
    </row>
    <row r="550" spans="3:3" hidden="1" x14ac:dyDescent="0.2">
      <c r="C550" s="54"/>
    </row>
    <row r="551" spans="3:3" hidden="1" x14ac:dyDescent="0.2">
      <c r="C551" s="54"/>
    </row>
    <row r="552" spans="3:3" hidden="1" x14ac:dyDescent="0.2">
      <c r="C552" s="54"/>
    </row>
    <row r="553" spans="3:3" hidden="1" x14ac:dyDescent="0.2">
      <c r="C553" s="54"/>
    </row>
    <row r="554" spans="3:3" hidden="1" x14ac:dyDescent="0.2">
      <c r="C554" s="54"/>
    </row>
    <row r="555" spans="3:3" hidden="1" x14ac:dyDescent="0.2">
      <c r="C555" s="54"/>
    </row>
    <row r="556" spans="3:3" hidden="1" x14ac:dyDescent="0.2">
      <c r="C556" s="54"/>
    </row>
    <row r="557" spans="3:3" hidden="1" x14ac:dyDescent="0.2">
      <c r="C557" s="54"/>
    </row>
    <row r="558" spans="3:3" hidden="1" x14ac:dyDescent="0.2">
      <c r="C558" s="54"/>
    </row>
    <row r="559" spans="3:3" hidden="1" x14ac:dyDescent="0.2">
      <c r="C559" s="54"/>
    </row>
    <row r="560" spans="3:3" hidden="1" x14ac:dyDescent="0.2">
      <c r="C560" s="54"/>
    </row>
    <row r="561" spans="3:3" hidden="1" x14ac:dyDescent="0.2">
      <c r="C561" s="54"/>
    </row>
    <row r="562" spans="3:3" hidden="1" x14ac:dyDescent="0.2">
      <c r="C562" s="54"/>
    </row>
    <row r="563" spans="3:3" hidden="1" x14ac:dyDescent="0.2">
      <c r="C563" s="54"/>
    </row>
    <row r="564" spans="3:3" hidden="1" x14ac:dyDescent="0.2">
      <c r="C564" s="54"/>
    </row>
    <row r="565" spans="3:3" hidden="1" x14ac:dyDescent="0.2">
      <c r="C565" s="54"/>
    </row>
    <row r="566" spans="3:3" hidden="1" x14ac:dyDescent="0.2">
      <c r="C566" s="54"/>
    </row>
    <row r="567" spans="3:3" hidden="1" x14ac:dyDescent="0.2">
      <c r="C567" s="54"/>
    </row>
    <row r="568" spans="3:3" hidden="1" x14ac:dyDescent="0.2">
      <c r="C568" s="54"/>
    </row>
    <row r="569" spans="3:3" hidden="1" x14ac:dyDescent="0.2">
      <c r="C569" s="54"/>
    </row>
    <row r="570" spans="3:3" hidden="1" x14ac:dyDescent="0.2">
      <c r="C570" s="54"/>
    </row>
    <row r="571" spans="3:3" hidden="1" x14ac:dyDescent="0.2">
      <c r="C571" s="54"/>
    </row>
    <row r="572" spans="3:3" hidden="1" x14ac:dyDescent="0.2">
      <c r="C572" s="54"/>
    </row>
    <row r="573" spans="3:3" hidden="1" x14ac:dyDescent="0.2">
      <c r="C573" s="54"/>
    </row>
    <row r="574" spans="3:3" hidden="1" x14ac:dyDescent="0.2">
      <c r="C574" s="54"/>
    </row>
    <row r="575" spans="3:3" hidden="1" x14ac:dyDescent="0.2">
      <c r="C575" s="54"/>
    </row>
    <row r="576" spans="3:3" hidden="1" x14ac:dyDescent="0.2">
      <c r="C576" s="54"/>
    </row>
    <row r="577" spans="3:3" hidden="1" x14ac:dyDescent="0.2">
      <c r="C577" s="54"/>
    </row>
    <row r="578" spans="3:3" hidden="1" x14ac:dyDescent="0.2">
      <c r="C578" s="54"/>
    </row>
    <row r="579" spans="3:3" hidden="1" x14ac:dyDescent="0.2">
      <c r="C579" s="54"/>
    </row>
    <row r="580" spans="3:3" hidden="1" x14ac:dyDescent="0.2">
      <c r="C580" s="54"/>
    </row>
    <row r="581" spans="3:3" hidden="1" x14ac:dyDescent="0.2">
      <c r="C581" s="54"/>
    </row>
    <row r="582" spans="3:3" hidden="1" x14ac:dyDescent="0.2">
      <c r="C582" s="54"/>
    </row>
    <row r="583" spans="3:3" hidden="1" x14ac:dyDescent="0.2">
      <c r="C583" s="54"/>
    </row>
    <row r="584" spans="3:3" hidden="1" x14ac:dyDescent="0.2">
      <c r="C584" s="54"/>
    </row>
    <row r="585" spans="3:3" hidden="1" x14ac:dyDescent="0.2">
      <c r="C585" s="54"/>
    </row>
    <row r="586" spans="3:3" hidden="1" x14ac:dyDescent="0.2">
      <c r="C586" s="54"/>
    </row>
    <row r="587" spans="3:3" hidden="1" x14ac:dyDescent="0.2">
      <c r="C587" s="54"/>
    </row>
    <row r="588" spans="3:3" hidden="1" x14ac:dyDescent="0.2">
      <c r="C588" s="54"/>
    </row>
    <row r="589" spans="3:3" hidden="1" x14ac:dyDescent="0.2">
      <c r="C589" s="54"/>
    </row>
    <row r="590" spans="3:3" hidden="1" x14ac:dyDescent="0.2">
      <c r="C590" s="54"/>
    </row>
    <row r="591" spans="3:3" hidden="1" x14ac:dyDescent="0.2">
      <c r="C591" s="54"/>
    </row>
    <row r="592" spans="3:3" hidden="1" x14ac:dyDescent="0.2">
      <c r="C592" s="54"/>
    </row>
    <row r="593" spans="3:3" hidden="1" x14ac:dyDescent="0.2">
      <c r="C593" s="54"/>
    </row>
    <row r="594" spans="3:3" hidden="1" x14ac:dyDescent="0.2">
      <c r="C594" s="54"/>
    </row>
    <row r="595" spans="3:3" hidden="1" x14ac:dyDescent="0.2">
      <c r="C595" s="54"/>
    </row>
    <row r="596" spans="3:3" hidden="1" x14ac:dyDescent="0.2">
      <c r="C596" s="54"/>
    </row>
    <row r="597" spans="3:3" hidden="1" x14ac:dyDescent="0.2">
      <c r="C597" s="54"/>
    </row>
    <row r="598" spans="3:3" hidden="1" x14ac:dyDescent="0.2">
      <c r="C598" s="54"/>
    </row>
    <row r="599" spans="3:3" hidden="1" x14ac:dyDescent="0.2">
      <c r="C599" s="54"/>
    </row>
    <row r="600" spans="3:3" hidden="1" x14ac:dyDescent="0.2">
      <c r="C600" s="54"/>
    </row>
    <row r="601" spans="3:3" hidden="1" x14ac:dyDescent="0.2">
      <c r="C601" s="54"/>
    </row>
    <row r="602" spans="3:3" hidden="1" x14ac:dyDescent="0.2">
      <c r="C602" s="54"/>
    </row>
    <row r="603" spans="3:3" hidden="1" x14ac:dyDescent="0.2">
      <c r="C603" s="54"/>
    </row>
    <row r="604" spans="3:3" hidden="1" x14ac:dyDescent="0.2">
      <c r="C604" s="54"/>
    </row>
    <row r="605" spans="3:3" hidden="1" x14ac:dyDescent="0.2">
      <c r="C605" s="54"/>
    </row>
    <row r="606" spans="3:3" hidden="1" x14ac:dyDescent="0.2">
      <c r="C606" s="54"/>
    </row>
    <row r="607" spans="3:3" hidden="1" x14ac:dyDescent="0.2">
      <c r="C607" s="54"/>
    </row>
    <row r="608" spans="3:3" hidden="1" x14ac:dyDescent="0.2">
      <c r="C608" s="54"/>
    </row>
    <row r="609" spans="3:3" hidden="1" x14ac:dyDescent="0.2">
      <c r="C609" s="54"/>
    </row>
    <row r="610" spans="3:3" hidden="1" x14ac:dyDescent="0.2">
      <c r="C610" s="54"/>
    </row>
    <row r="611" spans="3:3" hidden="1" x14ac:dyDescent="0.2">
      <c r="C611" s="54"/>
    </row>
    <row r="612" spans="3:3" hidden="1" x14ac:dyDescent="0.2">
      <c r="C612" s="54"/>
    </row>
    <row r="613" spans="3:3" hidden="1" x14ac:dyDescent="0.2">
      <c r="C613" s="54"/>
    </row>
    <row r="614" spans="3:3" hidden="1" x14ac:dyDescent="0.2">
      <c r="C614" s="54"/>
    </row>
    <row r="615" spans="3:3" hidden="1" x14ac:dyDescent="0.2">
      <c r="C615" s="54"/>
    </row>
    <row r="616" spans="3:3" hidden="1" x14ac:dyDescent="0.2">
      <c r="C616" s="54"/>
    </row>
    <row r="617" spans="3:3" hidden="1" x14ac:dyDescent="0.2">
      <c r="C617" s="54"/>
    </row>
    <row r="618" spans="3:3" hidden="1" x14ac:dyDescent="0.2">
      <c r="C618" s="54"/>
    </row>
    <row r="619" spans="3:3" hidden="1" x14ac:dyDescent="0.2">
      <c r="C619" s="54"/>
    </row>
    <row r="620" spans="3:3" hidden="1" x14ac:dyDescent="0.2">
      <c r="C620" s="54"/>
    </row>
    <row r="621" spans="3:3" hidden="1" x14ac:dyDescent="0.2">
      <c r="C621" s="54"/>
    </row>
    <row r="622" spans="3:3" hidden="1" x14ac:dyDescent="0.2">
      <c r="C622" s="54"/>
    </row>
    <row r="623" spans="3:3" hidden="1" x14ac:dyDescent="0.2">
      <c r="C623" s="54"/>
    </row>
    <row r="624" spans="3:3" hidden="1" x14ac:dyDescent="0.2">
      <c r="C624" s="54"/>
    </row>
    <row r="625" spans="3:3" hidden="1" x14ac:dyDescent="0.2">
      <c r="C625" s="54"/>
    </row>
    <row r="626" spans="3:3" hidden="1" x14ac:dyDescent="0.2">
      <c r="C626" s="54"/>
    </row>
    <row r="627" spans="3:3" hidden="1" x14ac:dyDescent="0.2">
      <c r="C627" s="54"/>
    </row>
    <row r="628" spans="3:3" hidden="1" x14ac:dyDescent="0.2">
      <c r="C628" s="54"/>
    </row>
    <row r="629" spans="3:3" hidden="1" x14ac:dyDescent="0.2">
      <c r="C629" s="54"/>
    </row>
    <row r="630" spans="3:3" hidden="1" x14ac:dyDescent="0.2">
      <c r="C630" s="54"/>
    </row>
    <row r="631" spans="3:3" hidden="1" x14ac:dyDescent="0.2">
      <c r="C631" s="54"/>
    </row>
    <row r="632" spans="3:3" hidden="1" x14ac:dyDescent="0.2">
      <c r="C632" s="54"/>
    </row>
    <row r="633" spans="3:3" hidden="1" x14ac:dyDescent="0.2">
      <c r="C633" s="54"/>
    </row>
    <row r="634" spans="3:3" hidden="1" x14ac:dyDescent="0.2">
      <c r="C634" s="54"/>
    </row>
    <row r="635" spans="3:3" hidden="1" x14ac:dyDescent="0.2">
      <c r="C635" s="54"/>
    </row>
    <row r="636" spans="3:3" hidden="1" x14ac:dyDescent="0.2">
      <c r="C636" s="54"/>
    </row>
    <row r="637" spans="3:3" hidden="1" x14ac:dyDescent="0.2">
      <c r="C637" s="54"/>
    </row>
    <row r="638" spans="3:3" hidden="1" x14ac:dyDescent="0.2">
      <c r="C638" s="54"/>
    </row>
    <row r="639" spans="3:3" hidden="1" x14ac:dyDescent="0.2">
      <c r="C639" s="54"/>
    </row>
    <row r="640" spans="3:3" hidden="1" x14ac:dyDescent="0.2">
      <c r="C640" s="54"/>
    </row>
    <row r="641" spans="3:3" hidden="1" x14ac:dyDescent="0.2">
      <c r="C641" s="54"/>
    </row>
    <row r="642" spans="3:3" hidden="1" x14ac:dyDescent="0.2">
      <c r="C642" s="54"/>
    </row>
    <row r="643" spans="3:3" hidden="1" x14ac:dyDescent="0.2">
      <c r="C643" s="54"/>
    </row>
    <row r="644" spans="3:3" hidden="1" x14ac:dyDescent="0.2">
      <c r="C644" s="54"/>
    </row>
    <row r="645" spans="3:3" hidden="1" x14ac:dyDescent="0.2">
      <c r="C645" s="54"/>
    </row>
    <row r="646" spans="3:3" hidden="1" x14ac:dyDescent="0.2">
      <c r="C646" s="54"/>
    </row>
    <row r="647" spans="3:3" hidden="1" x14ac:dyDescent="0.2">
      <c r="C647" s="54"/>
    </row>
    <row r="648" spans="3:3" hidden="1" x14ac:dyDescent="0.2">
      <c r="C648" s="54"/>
    </row>
    <row r="649" spans="3:3" hidden="1" x14ac:dyDescent="0.2">
      <c r="C649" s="54"/>
    </row>
    <row r="650" spans="3:3" hidden="1" x14ac:dyDescent="0.2">
      <c r="C650" s="54"/>
    </row>
    <row r="651" spans="3:3" hidden="1" x14ac:dyDescent="0.2">
      <c r="C651" s="54"/>
    </row>
    <row r="652" spans="3:3" hidden="1" x14ac:dyDescent="0.2">
      <c r="C652" s="54"/>
    </row>
    <row r="653" spans="3:3" hidden="1" x14ac:dyDescent="0.2">
      <c r="C653" s="54"/>
    </row>
    <row r="654" spans="3:3" hidden="1" x14ac:dyDescent="0.2">
      <c r="C654" s="54"/>
    </row>
    <row r="655" spans="3:3" hidden="1" x14ac:dyDescent="0.2">
      <c r="C655" s="54"/>
    </row>
    <row r="656" spans="3:3" hidden="1" x14ac:dyDescent="0.2">
      <c r="C656" s="54"/>
    </row>
    <row r="657" spans="3:3" hidden="1" x14ac:dyDescent="0.2">
      <c r="C657" s="54"/>
    </row>
    <row r="658" spans="3:3" hidden="1" x14ac:dyDescent="0.2">
      <c r="C658" s="54"/>
    </row>
    <row r="659" spans="3:3" hidden="1" x14ac:dyDescent="0.2">
      <c r="C659" s="54"/>
    </row>
    <row r="660" spans="3:3" hidden="1" x14ac:dyDescent="0.2">
      <c r="C660" s="54"/>
    </row>
    <row r="661" spans="3:3" hidden="1" x14ac:dyDescent="0.2">
      <c r="C661" s="54"/>
    </row>
    <row r="662" spans="3:3" hidden="1" x14ac:dyDescent="0.2">
      <c r="C662" s="54"/>
    </row>
    <row r="663" spans="3:3" hidden="1" x14ac:dyDescent="0.2">
      <c r="C663" s="54"/>
    </row>
    <row r="664" spans="3:3" hidden="1" x14ac:dyDescent="0.2">
      <c r="C664" s="54"/>
    </row>
    <row r="665" spans="3:3" hidden="1" x14ac:dyDescent="0.2">
      <c r="C665" s="54"/>
    </row>
    <row r="666" spans="3:3" hidden="1" x14ac:dyDescent="0.2">
      <c r="C666" s="54"/>
    </row>
    <row r="667" spans="3:3" hidden="1" x14ac:dyDescent="0.2">
      <c r="C667" s="54"/>
    </row>
    <row r="668" spans="3:3" hidden="1" x14ac:dyDescent="0.2">
      <c r="C668" s="54"/>
    </row>
    <row r="669" spans="3:3" hidden="1" x14ac:dyDescent="0.2">
      <c r="C669" s="54"/>
    </row>
    <row r="670" spans="3:3" hidden="1" x14ac:dyDescent="0.2">
      <c r="C670" s="54"/>
    </row>
    <row r="671" spans="3:3" hidden="1" x14ac:dyDescent="0.2">
      <c r="C671" s="54"/>
    </row>
    <row r="672" spans="3:3" hidden="1" x14ac:dyDescent="0.2">
      <c r="C672" s="54"/>
    </row>
    <row r="673" spans="3:3" hidden="1" x14ac:dyDescent="0.2">
      <c r="C673" s="54"/>
    </row>
    <row r="674" spans="3:3" hidden="1" x14ac:dyDescent="0.2">
      <c r="C674" s="54"/>
    </row>
    <row r="675" spans="3:3" hidden="1" x14ac:dyDescent="0.2">
      <c r="C675" s="54"/>
    </row>
    <row r="676" spans="3:3" hidden="1" x14ac:dyDescent="0.2">
      <c r="C676" s="54"/>
    </row>
    <row r="677" spans="3:3" hidden="1" x14ac:dyDescent="0.2">
      <c r="C677" s="54"/>
    </row>
    <row r="678" spans="3:3" hidden="1" x14ac:dyDescent="0.2">
      <c r="C678" s="54"/>
    </row>
    <row r="679" spans="3:3" hidden="1" x14ac:dyDescent="0.2">
      <c r="C679" s="54"/>
    </row>
    <row r="680" spans="3:3" hidden="1" x14ac:dyDescent="0.2">
      <c r="C680" s="54"/>
    </row>
    <row r="681" spans="3:3" hidden="1" x14ac:dyDescent="0.2">
      <c r="C681" s="54"/>
    </row>
    <row r="682" spans="3:3" hidden="1" x14ac:dyDescent="0.2">
      <c r="C682" s="54"/>
    </row>
    <row r="683" spans="3:3" hidden="1" x14ac:dyDescent="0.2">
      <c r="C683" s="54"/>
    </row>
    <row r="684" spans="3:3" hidden="1" x14ac:dyDescent="0.2">
      <c r="C684" s="54"/>
    </row>
    <row r="685" spans="3:3" hidden="1" x14ac:dyDescent="0.2">
      <c r="C685" s="54"/>
    </row>
    <row r="686" spans="3:3" hidden="1" x14ac:dyDescent="0.2">
      <c r="C686" s="54"/>
    </row>
    <row r="687" spans="3:3" hidden="1" x14ac:dyDescent="0.2">
      <c r="C687" s="54"/>
    </row>
    <row r="688" spans="3:3" hidden="1" x14ac:dyDescent="0.2">
      <c r="C688" s="54"/>
    </row>
    <row r="689" spans="3:3" hidden="1" x14ac:dyDescent="0.2">
      <c r="C689" s="54"/>
    </row>
    <row r="690" spans="3:3" hidden="1" x14ac:dyDescent="0.2">
      <c r="C690" s="54"/>
    </row>
    <row r="691" spans="3:3" hidden="1" x14ac:dyDescent="0.2">
      <c r="C691" s="54"/>
    </row>
    <row r="692" spans="3:3" hidden="1" x14ac:dyDescent="0.2">
      <c r="C692" s="54"/>
    </row>
    <row r="693" spans="3:3" hidden="1" x14ac:dyDescent="0.2">
      <c r="C693" s="54"/>
    </row>
    <row r="694" spans="3:3" hidden="1" x14ac:dyDescent="0.2">
      <c r="C694" s="54"/>
    </row>
    <row r="695" spans="3:3" hidden="1" x14ac:dyDescent="0.2">
      <c r="C695" s="54"/>
    </row>
    <row r="696" spans="3:3" hidden="1" x14ac:dyDescent="0.2">
      <c r="C696" s="54"/>
    </row>
    <row r="697" spans="3:3" hidden="1" x14ac:dyDescent="0.2">
      <c r="C697" s="54"/>
    </row>
    <row r="698" spans="3:3" hidden="1" x14ac:dyDescent="0.2">
      <c r="C698" s="54"/>
    </row>
    <row r="699" spans="3:3" hidden="1" x14ac:dyDescent="0.2">
      <c r="C699" s="54"/>
    </row>
    <row r="700" spans="3:3" hidden="1" x14ac:dyDescent="0.2">
      <c r="C700" s="54"/>
    </row>
    <row r="701" spans="3:3" hidden="1" x14ac:dyDescent="0.2">
      <c r="C701" s="54"/>
    </row>
    <row r="702" spans="3:3" hidden="1" x14ac:dyDescent="0.2">
      <c r="C702" s="54"/>
    </row>
    <row r="703" spans="3:3" hidden="1" x14ac:dyDescent="0.2">
      <c r="C703" s="54"/>
    </row>
    <row r="704" spans="3:3" hidden="1" x14ac:dyDescent="0.2">
      <c r="C704" s="54"/>
    </row>
    <row r="705" spans="3:3" hidden="1" x14ac:dyDescent="0.2">
      <c r="C705" s="54"/>
    </row>
    <row r="706" spans="3:3" hidden="1" x14ac:dyDescent="0.2">
      <c r="C706" s="54"/>
    </row>
    <row r="707" spans="3:3" hidden="1" x14ac:dyDescent="0.2">
      <c r="C707" s="54"/>
    </row>
    <row r="708" spans="3:3" hidden="1" x14ac:dyDescent="0.2">
      <c r="C708" s="54"/>
    </row>
    <row r="709" spans="3:3" hidden="1" x14ac:dyDescent="0.2">
      <c r="C709" s="54"/>
    </row>
    <row r="710" spans="3:3" hidden="1" x14ac:dyDescent="0.2">
      <c r="C710" s="54"/>
    </row>
    <row r="711" spans="3:3" hidden="1" x14ac:dyDescent="0.2">
      <c r="C711" s="54"/>
    </row>
    <row r="712" spans="3:3" hidden="1" x14ac:dyDescent="0.2">
      <c r="C712" s="54"/>
    </row>
    <row r="713" spans="3:3" hidden="1" x14ac:dyDescent="0.2">
      <c r="C713" s="54"/>
    </row>
    <row r="714" spans="3:3" hidden="1" x14ac:dyDescent="0.2">
      <c r="C714" s="54"/>
    </row>
    <row r="715" spans="3:3" hidden="1" x14ac:dyDescent="0.2">
      <c r="C715" s="54"/>
    </row>
    <row r="716" spans="3:3" hidden="1" x14ac:dyDescent="0.2">
      <c r="C716" s="54"/>
    </row>
    <row r="717" spans="3:3" hidden="1" x14ac:dyDescent="0.2">
      <c r="C717" s="54"/>
    </row>
    <row r="718" spans="3:3" hidden="1" x14ac:dyDescent="0.2">
      <c r="C718" s="54"/>
    </row>
    <row r="719" spans="3:3" hidden="1" x14ac:dyDescent="0.2">
      <c r="C719" s="54"/>
    </row>
    <row r="720" spans="3:3" hidden="1" x14ac:dyDescent="0.2">
      <c r="C720" s="54"/>
    </row>
    <row r="721" spans="3:3" hidden="1" x14ac:dyDescent="0.2">
      <c r="C721" s="54"/>
    </row>
    <row r="722" spans="3:3" hidden="1" x14ac:dyDescent="0.2">
      <c r="C722" s="54"/>
    </row>
    <row r="723" spans="3:3" hidden="1" x14ac:dyDescent="0.2">
      <c r="C723" s="54"/>
    </row>
    <row r="724" spans="3:3" hidden="1" x14ac:dyDescent="0.2">
      <c r="C724" s="54"/>
    </row>
    <row r="725" spans="3:3" hidden="1" x14ac:dyDescent="0.2">
      <c r="C725" s="54"/>
    </row>
    <row r="726" spans="3:3" hidden="1" x14ac:dyDescent="0.2">
      <c r="C726" s="54"/>
    </row>
    <row r="727" spans="3:3" hidden="1" x14ac:dyDescent="0.2">
      <c r="C727" s="54"/>
    </row>
    <row r="728" spans="3:3" hidden="1" x14ac:dyDescent="0.2">
      <c r="C728" s="54"/>
    </row>
    <row r="729" spans="3:3" hidden="1" x14ac:dyDescent="0.2">
      <c r="C729" s="54"/>
    </row>
    <row r="730" spans="3:3" hidden="1" x14ac:dyDescent="0.2">
      <c r="C730" s="54"/>
    </row>
    <row r="731" spans="3:3" hidden="1" x14ac:dyDescent="0.2">
      <c r="C731" s="54"/>
    </row>
    <row r="732" spans="3:3" hidden="1" x14ac:dyDescent="0.2">
      <c r="C732" s="54"/>
    </row>
    <row r="733" spans="3:3" hidden="1" x14ac:dyDescent="0.2">
      <c r="C733" s="54"/>
    </row>
    <row r="734" spans="3:3" hidden="1" x14ac:dyDescent="0.2">
      <c r="C734" s="54"/>
    </row>
    <row r="735" spans="3:3" hidden="1" x14ac:dyDescent="0.2">
      <c r="C735" s="54"/>
    </row>
    <row r="736" spans="3:3" hidden="1" x14ac:dyDescent="0.2">
      <c r="C736" s="54"/>
    </row>
    <row r="737" spans="3:3" hidden="1" x14ac:dyDescent="0.2">
      <c r="C737" s="54"/>
    </row>
    <row r="738" spans="3:3" hidden="1" x14ac:dyDescent="0.2">
      <c r="C738" s="54"/>
    </row>
    <row r="739" spans="3:3" hidden="1" x14ac:dyDescent="0.2">
      <c r="C739" s="54"/>
    </row>
    <row r="740" spans="3:3" hidden="1" x14ac:dyDescent="0.2">
      <c r="C740" s="54"/>
    </row>
    <row r="741" spans="3:3" hidden="1" x14ac:dyDescent="0.2">
      <c r="C741" s="54"/>
    </row>
    <row r="742" spans="3:3" hidden="1" x14ac:dyDescent="0.2">
      <c r="C742" s="54"/>
    </row>
    <row r="743" spans="3:3" hidden="1" x14ac:dyDescent="0.2">
      <c r="C743" s="54"/>
    </row>
    <row r="744" spans="3:3" hidden="1" x14ac:dyDescent="0.2">
      <c r="C744" s="54"/>
    </row>
    <row r="745" spans="3:3" hidden="1" x14ac:dyDescent="0.2">
      <c r="C745" s="54"/>
    </row>
    <row r="746" spans="3:3" hidden="1" x14ac:dyDescent="0.2">
      <c r="C746" s="54"/>
    </row>
    <row r="747" spans="3:3" hidden="1" x14ac:dyDescent="0.2">
      <c r="C747" s="54"/>
    </row>
    <row r="748" spans="3:3" hidden="1" x14ac:dyDescent="0.2">
      <c r="C748" s="54"/>
    </row>
    <row r="749" spans="3:3" hidden="1" x14ac:dyDescent="0.2">
      <c r="C749" s="54"/>
    </row>
    <row r="750" spans="3:3" hidden="1" x14ac:dyDescent="0.2">
      <c r="C750" s="54"/>
    </row>
    <row r="751" spans="3:3" hidden="1" x14ac:dyDescent="0.2">
      <c r="C751" s="54"/>
    </row>
    <row r="752" spans="3:3" hidden="1" x14ac:dyDescent="0.2">
      <c r="C752" s="54"/>
    </row>
    <row r="753" spans="3:3" hidden="1" x14ac:dyDescent="0.2">
      <c r="C753" s="54"/>
    </row>
    <row r="754" spans="3:3" hidden="1" x14ac:dyDescent="0.2">
      <c r="C754" s="54"/>
    </row>
    <row r="755" spans="3:3" hidden="1" x14ac:dyDescent="0.2">
      <c r="C755" s="54"/>
    </row>
    <row r="756" spans="3:3" hidden="1" x14ac:dyDescent="0.2">
      <c r="C756" s="54"/>
    </row>
    <row r="757" spans="3:3" hidden="1" x14ac:dyDescent="0.2">
      <c r="C757" s="54"/>
    </row>
    <row r="758" spans="3:3" hidden="1" x14ac:dyDescent="0.2">
      <c r="C758" s="54"/>
    </row>
    <row r="759" spans="3:3" hidden="1" x14ac:dyDescent="0.2">
      <c r="C759" s="54"/>
    </row>
    <row r="760" spans="3:3" hidden="1" x14ac:dyDescent="0.2">
      <c r="C760" s="54"/>
    </row>
    <row r="761" spans="3:3" hidden="1" x14ac:dyDescent="0.2">
      <c r="C761" s="54"/>
    </row>
    <row r="762" spans="3:3" hidden="1" x14ac:dyDescent="0.2">
      <c r="C762" s="54"/>
    </row>
    <row r="763" spans="3:3" hidden="1" x14ac:dyDescent="0.2">
      <c r="C763" s="54"/>
    </row>
    <row r="764" spans="3:3" hidden="1" x14ac:dyDescent="0.2">
      <c r="C764" s="54"/>
    </row>
    <row r="765" spans="3:3" hidden="1" x14ac:dyDescent="0.2">
      <c r="C765" s="54"/>
    </row>
    <row r="766" spans="3:3" hidden="1" x14ac:dyDescent="0.2">
      <c r="C766" s="54"/>
    </row>
    <row r="767" spans="3:3" hidden="1" x14ac:dyDescent="0.2">
      <c r="C767" s="54"/>
    </row>
    <row r="768" spans="3:3" hidden="1" x14ac:dyDescent="0.2">
      <c r="C768" s="54"/>
    </row>
    <row r="769" spans="3:3" hidden="1" x14ac:dyDescent="0.2">
      <c r="C769" s="54"/>
    </row>
    <row r="770" spans="3:3" hidden="1" x14ac:dyDescent="0.2">
      <c r="C770" s="54"/>
    </row>
    <row r="771" spans="3:3" hidden="1" x14ac:dyDescent="0.2">
      <c r="C771" s="54"/>
    </row>
    <row r="772" spans="3:3" hidden="1" x14ac:dyDescent="0.2">
      <c r="C772" s="54"/>
    </row>
    <row r="773" spans="3:3" hidden="1" x14ac:dyDescent="0.2">
      <c r="C773" s="54"/>
    </row>
    <row r="774" spans="3:3" hidden="1" x14ac:dyDescent="0.2">
      <c r="C774" s="54"/>
    </row>
    <row r="775" spans="3:3" hidden="1" x14ac:dyDescent="0.2">
      <c r="C775" s="54"/>
    </row>
    <row r="776" spans="3:3" hidden="1" x14ac:dyDescent="0.2">
      <c r="C776" s="54"/>
    </row>
    <row r="777" spans="3:3" hidden="1" x14ac:dyDescent="0.2">
      <c r="C777" s="54"/>
    </row>
    <row r="778" spans="3:3" hidden="1" x14ac:dyDescent="0.2">
      <c r="C778" s="54"/>
    </row>
    <row r="779" spans="3:3" hidden="1" x14ac:dyDescent="0.2">
      <c r="C779" s="54"/>
    </row>
    <row r="780" spans="3:3" hidden="1" x14ac:dyDescent="0.2"/>
    <row r="781" spans="3:3" hidden="1" x14ac:dyDescent="0.2">
      <c r="C781" s="54"/>
    </row>
    <row r="782" spans="3:3" hidden="1" x14ac:dyDescent="0.2">
      <c r="C782" s="54"/>
    </row>
    <row r="783" spans="3:3" hidden="1" x14ac:dyDescent="0.2">
      <c r="C783" s="54"/>
    </row>
    <row r="784" spans="3:3" hidden="1" x14ac:dyDescent="0.2">
      <c r="C784" s="54"/>
    </row>
    <row r="785" spans="3:3" hidden="1" x14ac:dyDescent="0.2">
      <c r="C785" s="54"/>
    </row>
    <row r="786" spans="3:3" hidden="1" x14ac:dyDescent="0.2">
      <c r="C786" s="54"/>
    </row>
    <row r="787" spans="3:3" hidden="1" x14ac:dyDescent="0.2">
      <c r="C787" s="54"/>
    </row>
    <row r="788" spans="3:3" hidden="1" x14ac:dyDescent="0.2">
      <c r="C788" s="54"/>
    </row>
    <row r="789" spans="3:3" hidden="1" x14ac:dyDescent="0.2">
      <c r="C789" s="54"/>
    </row>
    <row r="790" spans="3:3" hidden="1" x14ac:dyDescent="0.2">
      <c r="C790" s="54"/>
    </row>
    <row r="791" spans="3:3" hidden="1" x14ac:dyDescent="0.2">
      <c r="C791" s="54"/>
    </row>
    <row r="792" spans="3:3" hidden="1" x14ac:dyDescent="0.2">
      <c r="C792" s="54"/>
    </row>
    <row r="793" spans="3:3" hidden="1" x14ac:dyDescent="0.2">
      <c r="C793" s="54"/>
    </row>
    <row r="794" spans="3:3" hidden="1" x14ac:dyDescent="0.2">
      <c r="C794" s="54"/>
    </row>
    <row r="795" spans="3:3" hidden="1" x14ac:dyDescent="0.2">
      <c r="C795" s="54"/>
    </row>
    <row r="796" spans="3:3" hidden="1" x14ac:dyDescent="0.2">
      <c r="C796" s="54"/>
    </row>
    <row r="797" spans="3:3" hidden="1" x14ac:dyDescent="0.2">
      <c r="C797" s="54"/>
    </row>
    <row r="798" spans="3:3" hidden="1" x14ac:dyDescent="0.2">
      <c r="C798" s="54"/>
    </row>
    <row r="799" spans="3:3" hidden="1" x14ac:dyDescent="0.2">
      <c r="C799" s="54"/>
    </row>
    <row r="800" spans="3:3" hidden="1" x14ac:dyDescent="0.2">
      <c r="C800" s="54"/>
    </row>
    <row r="801" spans="3:3" hidden="1" x14ac:dyDescent="0.2">
      <c r="C801" s="54"/>
    </row>
    <row r="802" spans="3:3" hidden="1" x14ac:dyDescent="0.2">
      <c r="C802" s="54"/>
    </row>
    <row r="803" spans="3:3" hidden="1" x14ac:dyDescent="0.2">
      <c r="C803" s="54"/>
    </row>
    <row r="804" spans="3:3" hidden="1" x14ac:dyDescent="0.2">
      <c r="C804" s="54"/>
    </row>
    <row r="805" spans="3:3" hidden="1" x14ac:dyDescent="0.2">
      <c r="C805" s="54"/>
    </row>
    <row r="806" spans="3:3" hidden="1" x14ac:dyDescent="0.2">
      <c r="C806" s="54"/>
    </row>
    <row r="807" spans="3:3" hidden="1" x14ac:dyDescent="0.2">
      <c r="C807" s="54"/>
    </row>
    <row r="808" spans="3:3" hidden="1" x14ac:dyDescent="0.2">
      <c r="C808" s="54"/>
    </row>
    <row r="809" spans="3:3" hidden="1" x14ac:dyDescent="0.2">
      <c r="C809" s="54"/>
    </row>
    <row r="810" spans="3:3" hidden="1" x14ac:dyDescent="0.2">
      <c r="C810" s="54"/>
    </row>
    <row r="811" spans="3:3" hidden="1" x14ac:dyDescent="0.2">
      <c r="C811" s="54"/>
    </row>
    <row r="812" spans="3:3" hidden="1" x14ac:dyDescent="0.2">
      <c r="C812" s="54"/>
    </row>
    <row r="813" spans="3:3" hidden="1" x14ac:dyDescent="0.2">
      <c r="C813" s="54"/>
    </row>
    <row r="814" spans="3:3" hidden="1" x14ac:dyDescent="0.2">
      <c r="C814" s="54"/>
    </row>
    <row r="815" spans="3:3" hidden="1" x14ac:dyDescent="0.2">
      <c r="C815" s="54"/>
    </row>
    <row r="816" spans="3:3" hidden="1" x14ac:dyDescent="0.2">
      <c r="C816" s="54"/>
    </row>
    <row r="817" spans="3:3" hidden="1" x14ac:dyDescent="0.2">
      <c r="C817" s="54"/>
    </row>
    <row r="818" spans="3:3" hidden="1" x14ac:dyDescent="0.2">
      <c r="C818" s="54"/>
    </row>
    <row r="819" spans="3:3" hidden="1" x14ac:dyDescent="0.2">
      <c r="C819" s="54"/>
    </row>
    <row r="820" spans="3:3" hidden="1" x14ac:dyDescent="0.2">
      <c r="C820" s="54"/>
    </row>
    <row r="821" spans="3:3" hidden="1" x14ac:dyDescent="0.2">
      <c r="C821" s="54"/>
    </row>
    <row r="822" spans="3:3" hidden="1" x14ac:dyDescent="0.2">
      <c r="C822" s="54"/>
    </row>
    <row r="823" spans="3:3" hidden="1" x14ac:dyDescent="0.2">
      <c r="C823" s="54"/>
    </row>
    <row r="824" spans="3:3" hidden="1" x14ac:dyDescent="0.2">
      <c r="C824" s="54"/>
    </row>
    <row r="825" spans="3:3" hidden="1" x14ac:dyDescent="0.2">
      <c r="C825" s="54"/>
    </row>
    <row r="826" spans="3:3" hidden="1" x14ac:dyDescent="0.2">
      <c r="C826" s="54"/>
    </row>
    <row r="827" spans="3:3" hidden="1" x14ac:dyDescent="0.2">
      <c r="C827" s="54"/>
    </row>
    <row r="828" spans="3:3" hidden="1" x14ac:dyDescent="0.2">
      <c r="C828" s="54"/>
    </row>
    <row r="829" spans="3:3" hidden="1" x14ac:dyDescent="0.2">
      <c r="C829" s="54"/>
    </row>
    <row r="830" spans="3:3" hidden="1" x14ac:dyDescent="0.2">
      <c r="C830" s="54"/>
    </row>
    <row r="831" spans="3:3" hidden="1" x14ac:dyDescent="0.2">
      <c r="C831" s="54"/>
    </row>
    <row r="832" spans="3:3" hidden="1" x14ac:dyDescent="0.2">
      <c r="C832" s="54"/>
    </row>
    <row r="833" spans="3:3" hidden="1" x14ac:dyDescent="0.2">
      <c r="C833" s="54"/>
    </row>
    <row r="834" spans="3:3" hidden="1" x14ac:dyDescent="0.2">
      <c r="C834" s="54"/>
    </row>
    <row r="835" spans="3:3" hidden="1" x14ac:dyDescent="0.2">
      <c r="C835" s="54"/>
    </row>
    <row r="836" spans="3:3" hidden="1" x14ac:dyDescent="0.2">
      <c r="C836" s="54"/>
    </row>
    <row r="837" spans="3:3" hidden="1" x14ac:dyDescent="0.2">
      <c r="C837" s="54"/>
    </row>
    <row r="838" spans="3:3" hidden="1" x14ac:dyDescent="0.2">
      <c r="C838" s="54"/>
    </row>
    <row r="839" spans="3:3" hidden="1" x14ac:dyDescent="0.2">
      <c r="C839" s="54"/>
    </row>
    <row r="840" spans="3:3" hidden="1" x14ac:dyDescent="0.2">
      <c r="C840" s="54"/>
    </row>
    <row r="841" spans="3:3" hidden="1" x14ac:dyDescent="0.2">
      <c r="C841" s="54"/>
    </row>
    <row r="842" spans="3:3" hidden="1" x14ac:dyDescent="0.2">
      <c r="C842" s="54"/>
    </row>
    <row r="843" spans="3:3" hidden="1" x14ac:dyDescent="0.2">
      <c r="C843" s="54"/>
    </row>
    <row r="844" spans="3:3" hidden="1" x14ac:dyDescent="0.2">
      <c r="C844" s="54"/>
    </row>
    <row r="845" spans="3:3" hidden="1" x14ac:dyDescent="0.2">
      <c r="C845" s="54"/>
    </row>
    <row r="846" spans="3:3" hidden="1" x14ac:dyDescent="0.2">
      <c r="C846" s="54"/>
    </row>
    <row r="847" spans="3:3" hidden="1" x14ac:dyDescent="0.2">
      <c r="C847" s="54"/>
    </row>
    <row r="848" spans="3:3" hidden="1" x14ac:dyDescent="0.2">
      <c r="C848" s="54"/>
    </row>
    <row r="849" spans="3:3" hidden="1" x14ac:dyDescent="0.2">
      <c r="C849" s="54"/>
    </row>
    <row r="850" spans="3:3" hidden="1" x14ac:dyDescent="0.2">
      <c r="C850" s="54"/>
    </row>
    <row r="851" spans="3:3" hidden="1" x14ac:dyDescent="0.2">
      <c r="C851" s="54"/>
    </row>
    <row r="852" spans="3:3" hidden="1" x14ac:dyDescent="0.2">
      <c r="C852" s="54"/>
    </row>
    <row r="853" spans="3:3" hidden="1" x14ac:dyDescent="0.2">
      <c r="C853" s="54"/>
    </row>
    <row r="854" spans="3:3" hidden="1" x14ac:dyDescent="0.2">
      <c r="C854" s="54"/>
    </row>
    <row r="855" spans="3:3" hidden="1" x14ac:dyDescent="0.2">
      <c r="C855" s="54"/>
    </row>
    <row r="856" spans="3:3" hidden="1" x14ac:dyDescent="0.2">
      <c r="C856" s="54"/>
    </row>
    <row r="857" spans="3:3" hidden="1" x14ac:dyDescent="0.2">
      <c r="C857" s="54"/>
    </row>
    <row r="858" spans="3:3" hidden="1" x14ac:dyDescent="0.2">
      <c r="C858" s="54"/>
    </row>
    <row r="859" spans="3:3" hidden="1" x14ac:dyDescent="0.2">
      <c r="C859" s="54"/>
    </row>
    <row r="860" spans="3:3" hidden="1" x14ac:dyDescent="0.2">
      <c r="C860" s="54"/>
    </row>
    <row r="861" spans="3:3" hidden="1" x14ac:dyDescent="0.2">
      <c r="C861" s="54"/>
    </row>
    <row r="862" spans="3:3" hidden="1" x14ac:dyDescent="0.2">
      <c r="C862" s="54"/>
    </row>
    <row r="863" spans="3:3" hidden="1" x14ac:dyDescent="0.2">
      <c r="C863" s="54"/>
    </row>
    <row r="864" spans="3:3" hidden="1" x14ac:dyDescent="0.2">
      <c r="C864" s="54"/>
    </row>
    <row r="865" spans="3:3" hidden="1" x14ac:dyDescent="0.2">
      <c r="C865" s="54"/>
    </row>
    <row r="866" spans="3:3" hidden="1" x14ac:dyDescent="0.2">
      <c r="C866" s="54"/>
    </row>
    <row r="867" spans="3:3" hidden="1" x14ac:dyDescent="0.2">
      <c r="C867" s="54"/>
    </row>
    <row r="868" spans="3:3" hidden="1" x14ac:dyDescent="0.2">
      <c r="C868" s="54"/>
    </row>
    <row r="869" spans="3:3" hidden="1" x14ac:dyDescent="0.2">
      <c r="C869" s="54"/>
    </row>
    <row r="870" spans="3:3" hidden="1" x14ac:dyDescent="0.2">
      <c r="C870" s="54"/>
    </row>
    <row r="871" spans="3:3" hidden="1" x14ac:dyDescent="0.2">
      <c r="C871" s="54"/>
    </row>
    <row r="872" spans="3:3" hidden="1" x14ac:dyDescent="0.2">
      <c r="C872" s="54"/>
    </row>
    <row r="873" spans="3:3" hidden="1" x14ac:dyDescent="0.2">
      <c r="C873" s="54"/>
    </row>
    <row r="874" spans="3:3" hidden="1" x14ac:dyDescent="0.2">
      <c r="C874" s="54"/>
    </row>
    <row r="875" spans="3:3" hidden="1" x14ac:dyDescent="0.2">
      <c r="C875" s="54"/>
    </row>
    <row r="876" spans="3:3" hidden="1" x14ac:dyDescent="0.2">
      <c r="C876" s="54"/>
    </row>
    <row r="877" spans="3:3" hidden="1" x14ac:dyDescent="0.2">
      <c r="C877" s="54"/>
    </row>
    <row r="878" spans="3:3" hidden="1" x14ac:dyDescent="0.2">
      <c r="C878" s="54"/>
    </row>
    <row r="879" spans="3:3" hidden="1" x14ac:dyDescent="0.2">
      <c r="C879" s="54"/>
    </row>
    <row r="880" spans="3:3" hidden="1" x14ac:dyDescent="0.2">
      <c r="C880" s="54"/>
    </row>
    <row r="881" spans="3:3" hidden="1" x14ac:dyDescent="0.2">
      <c r="C881" s="54"/>
    </row>
    <row r="882" spans="3:3" hidden="1" x14ac:dyDescent="0.2">
      <c r="C882" s="54"/>
    </row>
    <row r="883" spans="3:3" hidden="1" x14ac:dyDescent="0.2">
      <c r="C883" s="54"/>
    </row>
    <row r="884" spans="3:3" hidden="1" x14ac:dyDescent="0.2">
      <c r="C884" s="54"/>
    </row>
    <row r="885" spans="3:3" hidden="1" x14ac:dyDescent="0.2">
      <c r="C885" s="54"/>
    </row>
    <row r="886" spans="3:3" hidden="1" x14ac:dyDescent="0.2">
      <c r="C886" s="54"/>
    </row>
    <row r="887" spans="3:3" hidden="1" x14ac:dyDescent="0.2">
      <c r="C887" s="54"/>
    </row>
    <row r="888" spans="3:3" hidden="1" x14ac:dyDescent="0.2">
      <c r="C888" s="54"/>
    </row>
    <row r="889" spans="3:3" hidden="1" x14ac:dyDescent="0.2">
      <c r="C889" s="54"/>
    </row>
    <row r="890" spans="3:3" hidden="1" x14ac:dyDescent="0.2">
      <c r="C890" s="54"/>
    </row>
    <row r="891" spans="3:3" hidden="1" x14ac:dyDescent="0.2">
      <c r="C891" s="54"/>
    </row>
    <row r="892" spans="3:3" hidden="1" x14ac:dyDescent="0.2">
      <c r="C892" s="54"/>
    </row>
    <row r="893" spans="3:3" hidden="1" x14ac:dyDescent="0.2">
      <c r="C893" s="54"/>
    </row>
    <row r="894" spans="3:3" hidden="1" x14ac:dyDescent="0.2">
      <c r="C894" s="54"/>
    </row>
    <row r="895" spans="3:3" hidden="1" x14ac:dyDescent="0.2">
      <c r="C895" s="54"/>
    </row>
    <row r="896" spans="3:3" hidden="1" x14ac:dyDescent="0.2">
      <c r="C896" s="54"/>
    </row>
    <row r="897" spans="3:3" hidden="1" x14ac:dyDescent="0.2">
      <c r="C897" s="54"/>
    </row>
    <row r="898" spans="3:3" hidden="1" x14ac:dyDescent="0.2">
      <c r="C898" s="54"/>
    </row>
    <row r="899" spans="3:3" hidden="1" x14ac:dyDescent="0.2">
      <c r="C899" s="54"/>
    </row>
    <row r="900" spans="3:3" hidden="1" x14ac:dyDescent="0.2">
      <c r="C900" s="54"/>
    </row>
    <row r="901" spans="3:3" hidden="1" x14ac:dyDescent="0.2">
      <c r="C901" s="54"/>
    </row>
    <row r="902" spans="3:3" hidden="1" x14ac:dyDescent="0.2">
      <c r="C902" s="54"/>
    </row>
    <row r="903" spans="3:3" hidden="1" x14ac:dyDescent="0.2">
      <c r="C903" s="54"/>
    </row>
    <row r="904" spans="3:3" hidden="1" x14ac:dyDescent="0.2">
      <c r="C904" s="54"/>
    </row>
    <row r="905" spans="3:3" hidden="1" x14ac:dyDescent="0.2">
      <c r="C905" s="54"/>
    </row>
    <row r="906" spans="3:3" hidden="1" x14ac:dyDescent="0.2">
      <c r="C906" s="54"/>
    </row>
    <row r="907" spans="3:3" hidden="1" x14ac:dyDescent="0.2">
      <c r="C907" s="54"/>
    </row>
    <row r="908" spans="3:3" hidden="1" x14ac:dyDescent="0.2">
      <c r="C908" s="54"/>
    </row>
    <row r="909" spans="3:3" hidden="1" x14ac:dyDescent="0.2">
      <c r="C909" s="54"/>
    </row>
    <row r="910" spans="3:3" hidden="1" x14ac:dyDescent="0.2">
      <c r="C910" s="54"/>
    </row>
    <row r="911" spans="3:3" hidden="1" x14ac:dyDescent="0.2">
      <c r="C911" s="54"/>
    </row>
    <row r="912" spans="3:3" hidden="1" x14ac:dyDescent="0.2">
      <c r="C912" s="54"/>
    </row>
    <row r="913" spans="3:3" hidden="1" x14ac:dyDescent="0.2">
      <c r="C913" s="54"/>
    </row>
    <row r="914" spans="3:3" hidden="1" x14ac:dyDescent="0.2">
      <c r="C914" s="54"/>
    </row>
    <row r="915" spans="3:3" hidden="1" x14ac:dyDescent="0.2">
      <c r="C915" s="54"/>
    </row>
    <row r="916" spans="3:3" hidden="1" x14ac:dyDescent="0.2">
      <c r="C916" s="54"/>
    </row>
    <row r="917" spans="3:3" hidden="1" x14ac:dyDescent="0.2">
      <c r="C917" s="54"/>
    </row>
    <row r="918" spans="3:3" hidden="1" x14ac:dyDescent="0.2">
      <c r="C918" s="54"/>
    </row>
    <row r="919" spans="3:3" hidden="1" x14ac:dyDescent="0.2">
      <c r="C919" s="54"/>
    </row>
    <row r="920" spans="3:3" hidden="1" x14ac:dyDescent="0.2">
      <c r="C920" s="54"/>
    </row>
    <row r="921" spans="3:3" hidden="1" x14ac:dyDescent="0.2">
      <c r="C921" s="54"/>
    </row>
    <row r="922" spans="3:3" hidden="1" x14ac:dyDescent="0.2">
      <c r="C922" s="54"/>
    </row>
    <row r="923" spans="3:3" hidden="1" x14ac:dyDescent="0.2">
      <c r="C923" s="54"/>
    </row>
    <row r="924" spans="3:3" hidden="1" x14ac:dyDescent="0.2">
      <c r="C924" s="54"/>
    </row>
    <row r="925" spans="3:3" hidden="1" x14ac:dyDescent="0.2">
      <c r="C925" s="54"/>
    </row>
    <row r="926" spans="3:3" hidden="1" x14ac:dyDescent="0.2">
      <c r="C926" s="54"/>
    </row>
    <row r="927" spans="3:3" hidden="1" x14ac:dyDescent="0.2">
      <c r="C927" s="54"/>
    </row>
    <row r="928" spans="3:3" hidden="1" x14ac:dyDescent="0.2">
      <c r="C928" s="54"/>
    </row>
    <row r="929" spans="3:3" hidden="1" x14ac:dyDescent="0.2">
      <c r="C929" s="54"/>
    </row>
    <row r="930" spans="3:3" hidden="1" x14ac:dyDescent="0.2">
      <c r="C930" s="54"/>
    </row>
    <row r="931" spans="3:3" hidden="1" x14ac:dyDescent="0.2">
      <c r="C931" s="54"/>
    </row>
    <row r="932" spans="3:3" hidden="1" x14ac:dyDescent="0.2">
      <c r="C932" s="54"/>
    </row>
    <row r="933" spans="3:3" hidden="1" x14ac:dyDescent="0.2">
      <c r="C933" s="54"/>
    </row>
    <row r="934" spans="3:3" hidden="1" x14ac:dyDescent="0.2">
      <c r="C934" s="54"/>
    </row>
    <row r="935" spans="3:3" hidden="1" x14ac:dyDescent="0.2">
      <c r="C935" s="54"/>
    </row>
    <row r="936" spans="3:3" hidden="1" x14ac:dyDescent="0.2">
      <c r="C936" s="54"/>
    </row>
    <row r="937" spans="3:3" hidden="1" x14ac:dyDescent="0.2">
      <c r="C937" s="54"/>
    </row>
    <row r="938" spans="3:3" hidden="1" x14ac:dyDescent="0.2">
      <c r="C938" s="54"/>
    </row>
    <row r="939" spans="3:3" hidden="1" x14ac:dyDescent="0.2">
      <c r="C939" s="54"/>
    </row>
    <row r="940" spans="3:3" hidden="1" x14ac:dyDescent="0.2">
      <c r="C940" s="54"/>
    </row>
    <row r="941" spans="3:3" hidden="1" x14ac:dyDescent="0.2">
      <c r="C941" s="54"/>
    </row>
    <row r="942" spans="3:3" hidden="1" x14ac:dyDescent="0.2">
      <c r="C942" s="54"/>
    </row>
    <row r="943" spans="3:3" hidden="1" x14ac:dyDescent="0.2">
      <c r="C943" s="54"/>
    </row>
    <row r="944" spans="3:3" hidden="1" x14ac:dyDescent="0.2">
      <c r="C944" s="54"/>
    </row>
    <row r="945" spans="3:3" hidden="1" x14ac:dyDescent="0.2">
      <c r="C945" s="54"/>
    </row>
    <row r="946" spans="3:3" hidden="1" x14ac:dyDescent="0.2">
      <c r="C946" s="54"/>
    </row>
    <row r="947" spans="3:3" hidden="1" x14ac:dyDescent="0.2">
      <c r="C947" s="54"/>
    </row>
    <row r="948" spans="3:3" hidden="1" x14ac:dyDescent="0.2">
      <c r="C948" s="54"/>
    </row>
    <row r="949" spans="3:3" hidden="1" x14ac:dyDescent="0.2">
      <c r="C949" s="54"/>
    </row>
    <row r="950" spans="3:3" hidden="1" x14ac:dyDescent="0.2">
      <c r="C950" s="54"/>
    </row>
    <row r="951" spans="3:3" hidden="1" x14ac:dyDescent="0.2">
      <c r="C951" s="54"/>
    </row>
    <row r="952" spans="3:3" hidden="1" x14ac:dyDescent="0.2">
      <c r="C952" s="54"/>
    </row>
    <row r="953" spans="3:3" hidden="1" x14ac:dyDescent="0.2">
      <c r="C953" s="54"/>
    </row>
    <row r="954" spans="3:3" hidden="1" x14ac:dyDescent="0.2">
      <c r="C954" s="54"/>
    </row>
    <row r="955" spans="3:3" hidden="1" x14ac:dyDescent="0.2">
      <c r="C955" s="54"/>
    </row>
    <row r="956" spans="3:3" hidden="1" x14ac:dyDescent="0.2">
      <c r="C956" s="54"/>
    </row>
    <row r="957" spans="3:3" hidden="1" x14ac:dyDescent="0.2">
      <c r="C957" s="54"/>
    </row>
    <row r="958" spans="3:3" hidden="1" x14ac:dyDescent="0.2">
      <c r="C958" s="54"/>
    </row>
    <row r="959" spans="3:3" hidden="1" x14ac:dyDescent="0.2">
      <c r="C959" s="54"/>
    </row>
    <row r="960" spans="3:3" hidden="1" x14ac:dyDescent="0.2">
      <c r="C960" s="54"/>
    </row>
    <row r="961" spans="3:3" hidden="1" x14ac:dyDescent="0.2">
      <c r="C961" s="54"/>
    </row>
    <row r="962" spans="3:3" hidden="1" x14ac:dyDescent="0.2">
      <c r="C962" s="54"/>
    </row>
    <row r="963" spans="3:3" hidden="1" x14ac:dyDescent="0.2">
      <c r="C963" s="54"/>
    </row>
    <row r="964" spans="3:3" hidden="1" x14ac:dyDescent="0.2">
      <c r="C964" s="54"/>
    </row>
    <row r="965" spans="3:3" hidden="1" x14ac:dyDescent="0.2">
      <c r="C965" s="54"/>
    </row>
    <row r="966" spans="3:3" hidden="1" x14ac:dyDescent="0.2">
      <c r="C966" s="54"/>
    </row>
    <row r="967" spans="3:3" hidden="1" x14ac:dyDescent="0.2">
      <c r="C967" s="54"/>
    </row>
    <row r="968" spans="3:3" hidden="1" x14ac:dyDescent="0.2">
      <c r="C968" s="54"/>
    </row>
    <row r="969" spans="3:3" hidden="1" x14ac:dyDescent="0.2">
      <c r="C969" s="54"/>
    </row>
    <row r="970" spans="3:3" hidden="1" x14ac:dyDescent="0.2">
      <c r="C970" s="54"/>
    </row>
    <row r="971" spans="3:3" hidden="1" x14ac:dyDescent="0.2">
      <c r="C971" s="54"/>
    </row>
    <row r="972" spans="3:3" hidden="1" x14ac:dyDescent="0.2">
      <c r="C972" s="54"/>
    </row>
    <row r="973" spans="3:3" hidden="1" x14ac:dyDescent="0.2">
      <c r="C973" s="54"/>
    </row>
    <row r="974" spans="3:3" hidden="1" x14ac:dyDescent="0.2">
      <c r="C974" s="54"/>
    </row>
    <row r="975" spans="3:3" hidden="1" x14ac:dyDescent="0.2">
      <c r="C975" s="54"/>
    </row>
    <row r="976" spans="3:3" hidden="1" x14ac:dyDescent="0.2">
      <c r="C976" s="54"/>
    </row>
    <row r="977" spans="3:3" hidden="1" x14ac:dyDescent="0.2">
      <c r="C977" s="54"/>
    </row>
    <row r="978" spans="3:3" hidden="1" x14ac:dyDescent="0.2">
      <c r="C978" s="54"/>
    </row>
    <row r="979" spans="3:3" hidden="1" x14ac:dyDescent="0.2">
      <c r="C979" s="54"/>
    </row>
    <row r="980" spans="3:3" hidden="1" x14ac:dyDescent="0.2">
      <c r="C980" s="54"/>
    </row>
    <row r="981" spans="3:3" hidden="1" x14ac:dyDescent="0.2">
      <c r="C981" s="54"/>
    </row>
    <row r="982" spans="3:3" hidden="1" x14ac:dyDescent="0.2">
      <c r="C982" s="54"/>
    </row>
    <row r="983" spans="3:3" hidden="1" x14ac:dyDescent="0.2">
      <c r="C983" s="54"/>
    </row>
    <row r="984" spans="3:3" hidden="1" x14ac:dyDescent="0.2">
      <c r="C984" s="54"/>
    </row>
    <row r="985" spans="3:3" hidden="1" x14ac:dyDescent="0.2">
      <c r="C985" s="54"/>
    </row>
    <row r="986" spans="3:3" hidden="1" x14ac:dyDescent="0.2">
      <c r="C986" s="54"/>
    </row>
    <row r="987" spans="3:3" hidden="1" x14ac:dyDescent="0.2">
      <c r="C987" s="54"/>
    </row>
    <row r="988" spans="3:3" hidden="1" x14ac:dyDescent="0.2">
      <c r="C988" s="54"/>
    </row>
    <row r="989" spans="3:3" hidden="1" x14ac:dyDescent="0.2">
      <c r="C989" s="54"/>
    </row>
    <row r="990" spans="3:3" hidden="1" x14ac:dyDescent="0.2">
      <c r="C990" s="54"/>
    </row>
    <row r="991" spans="3:3" hidden="1" x14ac:dyDescent="0.2">
      <c r="C991" s="54"/>
    </row>
    <row r="992" spans="3:3" hidden="1" x14ac:dyDescent="0.2">
      <c r="C992" s="54"/>
    </row>
    <row r="993" spans="3:3" hidden="1" x14ac:dyDescent="0.2">
      <c r="C993" s="54"/>
    </row>
    <row r="994" spans="3:3" hidden="1" x14ac:dyDescent="0.2">
      <c r="C994" s="54"/>
    </row>
    <row r="995" spans="3:3" hidden="1" x14ac:dyDescent="0.2">
      <c r="C995" s="54"/>
    </row>
    <row r="996" spans="3:3" hidden="1" x14ac:dyDescent="0.2">
      <c r="C996" s="54"/>
    </row>
    <row r="997" spans="3:3" hidden="1" x14ac:dyDescent="0.2">
      <c r="C997" s="54"/>
    </row>
    <row r="998" spans="3:3" hidden="1" x14ac:dyDescent="0.2">
      <c r="C998" s="54"/>
    </row>
    <row r="999" spans="3:3" hidden="1" x14ac:dyDescent="0.2">
      <c r="C999" s="54"/>
    </row>
    <row r="1000" spans="3:3" hidden="1" x14ac:dyDescent="0.2">
      <c r="C1000" s="54"/>
    </row>
    <row r="1001" spans="3:3" hidden="1" x14ac:dyDescent="0.2">
      <c r="C1001" s="54"/>
    </row>
    <row r="1002" spans="3:3" hidden="1" x14ac:dyDescent="0.2">
      <c r="C1002" s="54"/>
    </row>
    <row r="1003" spans="3:3" hidden="1" x14ac:dyDescent="0.2">
      <c r="C1003" s="54"/>
    </row>
    <row r="1004" spans="3:3" hidden="1" x14ac:dyDescent="0.2">
      <c r="C1004" s="54"/>
    </row>
    <row r="1005" spans="3:3" hidden="1" x14ac:dyDescent="0.2">
      <c r="C1005" s="54"/>
    </row>
    <row r="1006" spans="3:3" hidden="1" x14ac:dyDescent="0.2">
      <c r="C1006" s="54"/>
    </row>
    <row r="1007" spans="3:3" hidden="1" x14ac:dyDescent="0.2">
      <c r="C1007" s="54"/>
    </row>
    <row r="1008" spans="3:3" hidden="1" x14ac:dyDescent="0.2">
      <c r="C1008" s="54"/>
    </row>
  </sheetData>
  <sheetProtection formatCells="0" formatRows="0" insertRows="0" insertHyperlinks="0" deleteRows="0" sort="0" autoFilter="0" pivotTables="0"/>
  <mergeCells count="50">
    <mergeCell ref="D260:E260"/>
    <mergeCell ref="D262:F262"/>
    <mergeCell ref="D80:E80"/>
    <mergeCell ref="D229:E229"/>
    <mergeCell ref="D231:G231"/>
    <mergeCell ref="D240:E240"/>
    <mergeCell ref="D242:H242"/>
    <mergeCell ref="D253:E253"/>
    <mergeCell ref="D207:G207"/>
    <mergeCell ref="D213:E213"/>
    <mergeCell ref="D215:G215"/>
    <mergeCell ref="D223:G223"/>
    <mergeCell ref="D221:E221"/>
    <mergeCell ref="C219:D219"/>
    <mergeCell ref="C251:D251"/>
    <mergeCell ref="D82:P82"/>
    <mergeCell ref="D92:E92"/>
    <mergeCell ref="D94:J94"/>
    <mergeCell ref="D102:P102"/>
    <mergeCell ref="D255:F255"/>
    <mergeCell ref="D138:I138"/>
    <mergeCell ref="D146:E146"/>
    <mergeCell ref="D148:I148"/>
    <mergeCell ref="D155:I155"/>
    <mergeCell ref="C107:F107"/>
    <mergeCell ref="C144:E144"/>
    <mergeCell ref="C153:D153"/>
    <mergeCell ref="D109:G109"/>
    <mergeCell ref="D115:G115"/>
    <mergeCell ref="D121:H121"/>
    <mergeCell ref="D129:H129"/>
    <mergeCell ref="D136:E136"/>
    <mergeCell ref="C203:E203"/>
    <mergeCell ref="C211:E211"/>
    <mergeCell ref="D161:G161"/>
    <mergeCell ref="D167:G167"/>
    <mergeCell ref="D173:E173"/>
    <mergeCell ref="D175:F175"/>
    <mergeCell ref="D181:E181"/>
    <mergeCell ref="D183:F183"/>
    <mergeCell ref="D190:F190"/>
    <mergeCell ref="D197:E197"/>
    <mergeCell ref="D199:F199"/>
    <mergeCell ref="D205:E205"/>
    <mergeCell ref="C3:C4"/>
    <mergeCell ref="D3:P4"/>
    <mergeCell ref="C6:D6"/>
    <mergeCell ref="C24:D24"/>
    <mergeCell ref="C78:D78"/>
    <mergeCell ref="D49:E4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29"/>
  <sheetViews>
    <sheetView showGridLines="0" topLeftCell="C1" workbookViewId="0">
      <selection activeCell="N3" sqref="N3"/>
    </sheetView>
  </sheetViews>
  <sheetFormatPr baseColWidth="10" defaultColWidth="11.42578125" defaultRowHeight="15" customHeight="1" x14ac:dyDescent="0.25"/>
  <cols>
    <col min="1" max="1" width="5.140625" style="5" bestFit="1" customWidth="1"/>
    <col min="2" max="2" width="8" style="5" customWidth="1"/>
    <col min="3" max="3" width="7.28515625" style="5" customWidth="1"/>
    <col min="4" max="4" width="8.5703125" style="5" customWidth="1"/>
    <col min="5" max="5" width="8" style="308" hidden="1" customWidth="1"/>
    <col min="6" max="6" width="8.140625" style="5" customWidth="1"/>
    <col min="7" max="7" width="7.5703125" style="5" hidden="1" customWidth="1"/>
    <col min="8" max="8" width="7.140625" style="5" hidden="1" customWidth="1"/>
    <col min="9" max="9" width="6.28515625" style="308" hidden="1" customWidth="1"/>
    <col min="10" max="10" width="10.28515625" style="308" hidden="1" customWidth="1"/>
    <col min="11" max="11" width="13.85546875" style="308" hidden="1" customWidth="1"/>
    <col min="12" max="12" width="50.7109375" style="5" customWidth="1"/>
    <col min="13" max="13" width="9.7109375" style="5" hidden="1" customWidth="1"/>
    <col min="14" max="14" width="31.5703125" style="308" customWidth="1"/>
    <col min="15" max="15" width="8.140625" style="5" customWidth="1"/>
    <col min="16" max="16" width="13.28515625" style="5" customWidth="1"/>
    <col min="17" max="17" width="2.28515625" style="5" hidden="1" customWidth="1"/>
    <col min="18" max="18" width="11.28515625" style="5" customWidth="1"/>
    <col min="19" max="19" width="22.28515625" style="5" hidden="1" customWidth="1"/>
    <col min="20" max="20" width="26" style="5" hidden="1" customWidth="1"/>
    <col min="21" max="21" width="11.5703125" style="5" hidden="1" customWidth="1"/>
    <col min="22" max="22" width="13.42578125" style="5" hidden="1" customWidth="1"/>
    <col min="23" max="23" width="7.140625" style="5" hidden="1" customWidth="1"/>
    <col min="24" max="24" width="1.5703125" style="308" hidden="1" customWidth="1"/>
    <col min="25" max="25" width="27.28515625" style="464" customWidth="1"/>
    <col min="26" max="26" width="9" style="5" hidden="1" customWidth="1"/>
    <col min="27" max="27" width="9.140625" style="5" hidden="1" customWidth="1"/>
    <col min="28" max="28" width="27.140625" style="464" hidden="1" customWidth="1"/>
    <col min="29" max="29" width="14.5703125" style="210" hidden="1" customWidth="1"/>
    <col min="30" max="30" width="16.85546875" style="210" hidden="1" customWidth="1"/>
    <col min="31" max="31" width="13.140625" style="5" hidden="1" customWidth="1"/>
    <col min="32" max="32" width="11.7109375" style="5" hidden="1" customWidth="1"/>
    <col min="33" max="33" width="13.5703125" style="5" customWidth="1"/>
    <col min="34" max="34" width="16.85546875" style="5" hidden="1" customWidth="1"/>
    <col min="35" max="35" width="15.5703125" style="5" hidden="1" customWidth="1"/>
    <col min="36" max="37" width="13.140625" style="5" hidden="1" customWidth="1"/>
    <col min="38" max="38" width="18.5703125" style="5" hidden="1" customWidth="1"/>
    <col min="39" max="41" width="16.28515625" style="5" hidden="1" customWidth="1"/>
    <col min="42" max="42" width="14" style="5" hidden="1" customWidth="1"/>
    <col min="43" max="43" width="53.5703125" style="5" hidden="1" customWidth="1"/>
    <col min="44" max="44" width="35.5703125" style="210" hidden="1" customWidth="1"/>
    <col min="45" max="45" width="24.42578125" style="210" hidden="1" customWidth="1"/>
    <col min="46" max="46" width="20.140625" style="210" hidden="1" customWidth="1"/>
    <col min="47" max="52" width="13" style="5" hidden="1" customWidth="1"/>
    <col min="53" max="53" width="15.140625" style="5" customWidth="1"/>
    <col min="54" max="54" width="13.5703125" style="5" customWidth="1"/>
    <col min="55" max="55" width="23.7109375" style="5" customWidth="1"/>
    <col min="56" max="56" width="18" style="5" customWidth="1"/>
    <col min="57" max="57" width="15.85546875" style="5" customWidth="1"/>
    <col min="58" max="264" width="13" style="5" customWidth="1"/>
    <col min="265" max="16384" width="11.42578125" style="5"/>
  </cols>
  <sheetData>
    <row r="1" spans="1:264" ht="30.75" customHeight="1" x14ac:dyDescent="0.25">
      <c r="B1" s="183"/>
      <c r="C1" s="183"/>
      <c r="D1" s="183"/>
      <c r="E1" s="184"/>
      <c r="F1" s="183"/>
      <c r="G1" s="183"/>
      <c r="H1" s="183"/>
      <c r="I1" s="184"/>
      <c r="J1" s="184"/>
      <c r="K1" s="185"/>
      <c r="L1" s="186"/>
      <c r="N1" s="184"/>
      <c r="O1" s="183"/>
      <c r="P1" s="183"/>
      <c r="Q1" s="183"/>
      <c r="R1" s="183"/>
      <c r="S1" s="183"/>
      <c r="T1" s="183"/>
      <c r="U1" s="183"/>
      <c r="V1" s="183"/>
      <c r="W1" s="183"/>
      <c r="X1" s="184"/>
      <c r="Y1" s="187"/>
      <c r="Z1" s="183"/>
      <c r="AA1" s="183"/>
      <c r="AB1" s="187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  <c r="IS1" s="183"/>
      <c r="IT1" s="183"/>
      <c r="IU1" s="183"/>
      <c r="IV1" s="183"/>
      <c r="IW1" s="183"/>
      <c r="IX1" s="183"/>
      <c r="IY1" s="183"/>
      <c r="IZ1" s="183"/>
      <c r="JA1" s="183"/>
      <c r="JB1" s="183"/>
      <c r="JC1" s="183"/>
      <c r="JD1" s="183"/>
    </row>
    <row r="2" spans="1:264" ht="20.25" customHeight="1" x14ac:dyDescent="0.25">
      <c r="B2" s="495" t="s">
        <v>142</v>
      </c>
      <c r="C2" s="495"/>
      <c r="D2" s="495"/>
      <c r="E2" s="188"/>
      <c r="F2" s="495" t="s">
        <v>142</v>
      </c>
      <c r="G2" s="495"/>
      <c r="H2" s="189" t="s">
        <v>143</v>
      </c>
      <c r="I2" s="189" t="s">
        <v>259</v>
      </c>
      <c r="J2" s="189"/>
      <c r="K2" s="189"/>
      <c r="L2" s="495"/>
      <c r="M2" s="495"/>
      <c r="N2" s="495" t="s">
        <v>220</v>
      </c>
      <c r="O2" s="495"/>
      <c r="P2" s="495"/>
      <c r="Q2" s="495"/>
      <c r="R2" s="495"/>
      <c r="S2" s="495"/>
      <c r="T2" s="495"/>
      <c r="U2" s="495"/>
      <c r="V2" s="495"/>
      <c r="W2" s="189"/>
      <c r="X2" s="189"/>
      <c r="Y2" s="495" t="s">
        <v>142</v>
      </c>
      <c r="Z2" s="495"/>
      <c r="AA2" s="495"/>
      <c r="AB2" s="495"/>
      <c r="AC2" s="495" t="s">
        <v>143</v>
      </c>
      <c r="AD2" s="495"/>
      <c r="AE2" s="495" t="s">
        <v>220</v>
      </c>
      <c r="AF2" s="495"/>
      <c r="AG2" s="495"/>
      <c r="AH2" s="495"/>
      <c r="AI2" s="495"/>
      <c r="AJ2" s="495"/>
      <c r="AK2" s="495"/>
      <c r="AL2" s="189" t="s">
        <v>260</v>
      </c>
      <c r="AM2" s="495" t="s">
        <v>220</v>
      </c>
      <c r="AN2" s="495"/>
      <c r="AO2" s="495"/>
      <c r="AP2" s="495"/>
      <c r="AQ2" s="495" t="s">
        <v>144</v>
      </c>
      <c r="AR2" s="495"/>
      <c r="AS2" s="495"/>
      <c r="AT2" s="495"/>
      <c r="AU2" s="186"/>
      <c r="HG2" s="190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</row>
    <row r="3" spans="1:264" s="194" customFormat="1" ht="191.25" x14ac:dyDescent="0.25">
      <c r="A3" s="191" t="s">
        <v>261</v>
      </c>
      <c r="B3" s="189" t="s">
        <v>262</v>
      </c>
      <c r="C3" s="189" t="s">
        <v>263</v>
      </c>
      <c r="D3" s="189" t="s">
        <v>264</v>
      </c>
      <c r="E3" s="188" t="s">
        <v>265</v>
      </c>
      <c r="F3" s="189" t="s">
        <v>145</v>
      </c>
      <c r="G3" s="189" t="s">
        <v>266</v>
      </c>
      <c r="H3" s="189" t="s">
        <v>267</v>
      </c>
      <c r="I3" s="189" t="s">
        <v>268</v>
      </c>
      <c r="J3" s="189" t="s">
        <v>146</v>
      </c>
      <c r="K3" s="189" t="s">
        <v>147</v>
      </c>
      <c r="L3" s="189" t="s">
        <v>269</v>
      </c>
      <c r="M3" s="189" t="s">
        <v>221</v>
      </c>
      <c r="N3" s="189" t="s">
        <v>148</v>
      </c>
      <c r="O3" s="189" t="s">
        <v>149</v>
      </c>
      <c r="P3" s="189" t="s">
        <v>150</v>
      </c>
      <c r="Q3" s="189" t="s">
        <v>151</v>
      </c>
      <c r="R3" s="189" t="s">
        <v>152</v>
      </c>
      <c r="S3" s="189" t="s">
        <v>153</v>
      </c>
      <c r="T3" s="189" t="s">
        <v>154</v>
      </c>
      <c r="U3" s="189" t="s">
        <v>155</v>
      </c>
      <c r="V3" s="189" t="s">
        <v>156</v>
      </c>
      <c r="W3" s="189" t="s">
        <v>270</v>
      </c>
      <c r="X3" s="189" t="s">
        <v>222</v>
      </c>
      <c r="Y3" s="192" t="s">
        <v>157</v>
      </c>
      <c r="Z3" s="189" t="s">
        <v>271</v>
      </c>
      <c r="AA3" s="189" t="s">
        <v>272</v>
      </c>
      <c r="AB3" s="192" t="s">
        <v>158</v>
      </c>
      <c r="AC3" s="189" t="s">
        <v>159</v>
      </c>
      <c r="AD3" s="189" t="s">
        <v>160</v>
      </c>
      <c r="AE3" s="189" t="s">
        <v>223</v>
      </c>
      <c r="AF3" s="189" t="s">
        <v>224</v>
      </c>
      <c r="AG3" s="189" t="s">
        <v>161</v>
      </c>
      <c r="AH3" s="193" t="s">
        <v>162</v>
      </c>
      <c r="AI3" s="193" t="s">
        <v>163</v>
      </c>
      <c r="AJ3" s="193" t="s">
        <v>164</v>
      </c>
      <c r="AK3" s="193" t="s">
        <v>165</v>
      </c>
      <c r="AL3" s="189" t="s">
        <v>166</v>
      </c>
      <c r="AM3" s="189" t="s">
        <v>225</v>
      </c>
      <c r="AN3" s="189" t="s">
        <v>167</v>
      </c>
      <c r="AO3" s="189" t="s">
        <v>226</v>
      </c>
      <c r="AP3" s="189" t="s">
        <v>168</v>
      </c>
      <c r="AQ3" s="189" t="s">
        <v>169</v>
      </c>
      <c r="AR3" s="189" t="s">
        <v>170</v>
      </c>
      <c r="AS3" s="189" t="s">
        <v>171</v>
      </c>
      <c r="AT3" s="189" t="s">
        <v>172</v>
      </c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</row>
    <row r="4" spans="1:264" s="210" customFormat="1" ht="25.5" x14ac:dyDescent="0.25">
      <c r="A4" s="196">
        <v>1</v>
      </c>
      <c r="B4" s="7" t="s">
        <v>185</v>
      </c>
      <c r="C4" s="7" t="s">
        <v>273</v>
      </c>
      <c r="D4" s="7" t="s">
        <v>274</v>
      </c>
      <c r="E4" s="197" t="s">
        <v>275</v>
      </c>
      <c r="F4" s="198" t="s">
        <v>176</v>
      </c>
      <c r="G4" s="199" t="s">
        <v>276</v>
      </c>
      <c r="H4" s="200"/>
      <c r="I4" s="199">
        <v>13</v>
      </c>
      <c r="J4" s="199" t="s">
        <v>277</v>
      </c>
      <c r="K4" s="199" t="s">
        <v>278</v>
      </c>
      <c r="L4" s="201" t="s">
        <v>279</v>
      </c>
      <c r="M4" s="202">
        <v>2</v>
      </c>
      <c r="N4" s="203" t="s">
        <v>247</v>
      </c>
      <c r="O4" s="199" t="s">
        <v>182</v>
      </c>
      <c r="P4" s="7" t="s">
        <v>175</v>
      </c>
      <c r="Q4" s="204">
        <v>2956427</v>
      </c>
      <c r="R4" s="198" t="s">
        <v>280</v>
      </c>
      <c r="S4" s="7" t="s">
        <v>281</v>
      </c>
      <c r="T4" s="205" t="s">
        <v>282</v>
      </c>
      <c r="U4" s="7"/>
      <c r="V4" s="7">
        <v>3125230493</v>
      </c>
      <c r="W4" s="7" t="s">
        <v>186</v>
      </c>
      <c r="X4" s="199">
        <f>M4*4</f>
        <v>8</v>
      </c>
      <c r="Y4" s="206" t="s">
        <v>283</v>
      </c>
      <c r="Z4" s="197" t="s">
        <v>284</v>
      </c>
      <c r="AA4" s="197" t="s">
        <v>285</v>
      </c>
      <c r="AB4" s="207" t="s">
        <v>286</v>
      </c>
      <c r="AC4" s="208"/>
      <c r="AD4" s="208"/>
      <c r="AE4" s="199">
        <f t="shared" ref="AE4:AE18" si="0">M4*4</f>
        <v>8</v>
      </c>
      <c r="AF4" s="199">
        <f t="shared" ref="AF4:AF15" si="1">M4*4</f>
        <v>8</v>
      </c>
      <c r="AG4" s="199">
        <f t="shared" ref="AG4:AG47" si="2">SUM(AE4:AF4)</f>
        <v>16</v>
      </c>
      <c r="AH4" s="209"/>
      <c r="AI4" s="209">
        <f t="shared" ref="AI4:AI45" si="3">AH4*AE4</f>
        <v>0</v>
      </c>
      <c r="AJ4" s="209">
        <f t="shared" ref="AJ4:AJ46" si="4">AH4*AF4</f>
        <v>0</v>
      </c>
      <c r="AK4" s="209">
        <f t="shared" ref="AK4:AK45" si="5">SUM(AI4:AJ4)</f>
        <v>0</v>
      </c>
      <c r="AL4" s="199"/>
      <c r="AM4" s="199"/>
      <c r="AN4" s="199"/>
      <c r="AO4" s="199"/>
      <c r="AP4" s="199"/>
      <c r="AQ4" s="198" t="s">
        <v>287</v>
      </c>
      <c r="AR4" s="7"/>
      <c r="AS4" s="7"/>
      <c r="AT4" s="7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</row>
    <row r="5" spans="1:264" s="220" customFormat="1" ht="25.5" x14ac:dyDescent="0.25">
      <c r="A5" s="196">
        <v>2</v>
      </c>
      <c r="B5" s="211" t="s">
        <v>185</v>
      </c>
      <c r="C5" s="7" t="s">
        <v>273</v>
      </c>
      <c r="D5" s="7" t="s">
        <v>274</v>
      </c>
      <c r="E5" s="197" t="s">
        <v>288</v>
      </c>
      <c r="F5" s="198" t="s">
        <v>176</v>
      </c>
      <c r="G5" s="199" t="s">
        <v>237</v>
      </c>
      <c r="H5" s="201"/>
      <c r="I5" s="199">
        <v>5</v>
      </c>
      <c r="J5" s="199" t="s">
        <v>289</v>
      </c>
      <c r="K5" s="199" t="s">
        <v>290</v>
      </c>
      <c r="L5" s="201" t="s">
        <v>291</v>
      </c>
      <c r="M5" s="199">
        <v>12</v>
      </c>
      <c r="N5" s="212" t="s">
        <v>292</v>
      </c>
      <c r="O5" s="213" t="s">
        <v>174</v>
      </c>
      <c r="P5" s="214" t="s">
        <v>230</v>
      </c>
      <c r="Q5" s="215">
        <v>52047908</v>
      </c>
      <c r="R5" s="216" t="s">
        <v>176</v>
      </c>
      <c r="S5" s="217" t="s">
        <v>293</v>
      </c>
      <c r="T5" s="218" t="s">
        <v>294</v>
      </c>
      <c r="U5" s="217">
        <v>4883666</v>
      </c>
      <c r="V5" s="219">
        <v>3125825806</v>
      </c>
      <c r="W5" s="7" t="s">
        <v>186</v>
      </c>
      <c r="X5" s="199">
        <f t="shared" ref="X5:X75" si="6">M5*4</f>
        <v>48</v>
      </c>
      <c r="Y5" s="198" t="s">
        <v>295</v>
      </c>
      <c r="Z5" s="199"/>
      <c r="AA5" s="199"/>
      <c r="AB5" s="207" t="s">
        <v>296</v>
      </c>
      <c r="AC5" s="208"/>
      <c r="AD5" s="208"/>
      <c r="AE5" s="199">
        <f t="shared" si="0"/>
        <v>48</v>
      </c>
      <c r="AF5" s="199">
        <f t="shared" si="1"/>
        <v>48</v>
      </c>
      <c r="AG5" s="199">
        <f t="shared" si="2"/>
        <v>96</v>
      </c>
      <c r="AH5" s="209"/>
      <c r="AI5" s="209">
        <f t="shared" si="3"/>
        <v>0</v>
      </c>
      <c r="AJ5" s="209">
        <f t="shared" si="4"/>
        <v>0</v>
      </c>
      <c r="AK5" s="209">
        <f t="shared" si="5"/>
        <v>0</v>
      </c>
      <c r="AL5" s="199"/>
      <c r="AM5" s="199"/>
      <c r="AN5" s="199"/>
      <c r="AO5" s="199"/>
      <c r="AP5" s="199"/>
      <c r="AQ5" s="198" t="s">
        <v>297</v>
      </c>
      <c r="AR5" s="7"/>
      <c r="AS5" s="7"/>
      <c r="AT5" s="7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</row>
    <row r="6" spans="1:264" ht="28.5" x14ac:dyDescent="0.25">
      <c r="A6" s="7">
        <v>3</v>
      </c>
      <c r="B6" s="7" t="s">
        <v>185</v>
      </c>
      <c r="C6" s="7" t="s">
        <v>273</v>
      </c>
      <c r="D6" s="7" t="s">
        <v>274</v>
      </c>
      <c r="E6" s="197" t="s">
        <v>298</v>
      </c>
      <c r="F6" s="198" t="s">
        <v>176</v>
      </c>
      <c r="G6" s="199" t="s">
        <v>299</v>
      </c>
      <c r="H6" s="7"/>
      <c r="I6" s="199">
        <v>12</v>
      </c>
      <c r="J6" s="199" t="s">
        <v>180</v>
      </c>
      <c r="K6" s="199" t="s">
        <v>300</v>
      </c>
      <c r="L6" s="7" t="s">
        <v>301</v>
      </c>
      <c r="M6" s="202">
        <v>2</v>
      </c>
      <c r="N6" s="203" t="s">
        <v>302</v>
      </c>
      <c r="O6" s="213" t="s">
        <v>174</v>
      </c>
      <c r="P6" s="7" t="s">
        <v>183</v>
      </c>
      <c r="Q6" s="204">
        <v>31965097</v>
      </c>
      <c r="R6" s="198" t="s">
        <v>280</v>
      </c>
      <c r="S6" s="7" t="s">
        <v>303</v>
      </c>
      <c r="T6" s="221" t="s">
        <v>304</v>
      </c>
      <c r="U6" s="7">
        <v>2501832</v>
      </c>
      <c r="V6" s="7">
        <v>3175519610</v>
      </c>
      <c r="W6" s="7" t="s">
        <v>186</v>
      </c>
      <c r="X6" s="199">
        <f t="shared" si="6"/>
        <v>8</v>
      </c>
      <c r="Y6" s="198" t="s">
        <v>305</v>
      </c>
      <c r="Z6" s="199"/>
      <c r="AA6" s="199"/>
      <c r="AB6" s="207" t="s">
        <v>306</v>
      </c>
      <c r="AC6" s="208"/>
      <c r="AD6" s="208"/>
      <c r="AE6" s="199">
        <f t="shared" si="0"/>
        <v>8</v>
      </c>
      <c r="AF6" s="199">
        <f t="shared" si="1"/>
        <v>8</v>
      </c>
      <c r="AG6" s="199">
        <f t="shared" si="2"/>
        <v>16</v>
      </c>
      <c r="AH6" s="209"/>
      <c r="AI6" s="209">
        <f t="shared" si="3"/>
        <v>0</v>
      </c>
      <c r="AJ6" s="209">
        <f t="shared" si="4"/>
        <v>0</v>
      </c>
      <c r="AK6" s="209">
        <f t="shared" si="5"/>
        <v>0</v>
      </c>
      <c r="AL6" s="199"/>
      <c r="AM6" s="199"/>
      <c r="AN6" s="199"/>
      <c r="AO6" s="199"/>
      <c r="AP6" s="199"/>
      <c r="AQ6" s="198" t="s">
        <v>307</v>
      </c>
      <c r="AR6" s="7"/>
      <c r="AS6" s="7"/>
      <c r="AT6" s="7"/>
    </row>
    <row r="7" spans="1:264" s="220" customFormat="1" ht="45" x14ac:dyDescent="0.2">
      <c r="A7" s="196">
        <v>4</v>
      </c>
      <c r="B7" s="7" t="s">
        <v>185</v>
      </c>
      <c r="C7" s="7" t="s">
        <v>273</v>
      </c>
      <c r="D7" s="7" t="s">
        <v>274</v>
      </c>
      <c r="E7" s="197" t="s">
        <v>275</v>
      </c>
      <c r="F7" s="198" t="s">
        <v>176</v>
      </c>
      <c r="G7" s="199" t="s">
        <v>299</v>
      </c>
      <c r="H7" s="201"/>
      <c r="I7" s="199">
        <v>22</v>
      </c>
      <c r="J7" s="199" t="s">
        <v>241</v>
      </c>
      <c r="K7" s="199" t="s">
        <v>242</v>
      </c>
      <c r="L7" s="201" t="s">
        <v>243</v>
      </c>
      <c r="M7" s="202">
        <v>2</v>
      </c>
      <c r="N7" s="1" t="s">
        <v>308</v>
      </c>
      <c r="O7" s="199" t="s">
        <v>182</v>
      </c>
      <c r="P7" s="214" t="s">
        <v>230</v>
      </c>
      <c r="Q7" s="2">
        <v>13506733</v>
      </c>
      <c r="R7" s="198" t="s">
        <v>176</v>
      </c>
      <c r="S7" s="3" t="s">
        <v>309</v>
      </c>
      <c r="T7" s="222" t="s">
        <v>310</v>
      </c>
      <c r="U7" s="7">
        <v>4150554</v>
      </c>
      <c r="V7" s="4">
        <v>3143639578</v>
      </c>
      <c r="W7" s="7" t="s">
        <v>186</v>
      </c>
      <c r="X7" s="199">
        <f>M7*4</f>
        <v>8</v>
      </c>
      <c r="Y7" s="206" t="s">
        <v>311</v>
      </c>
      <c r="Z7" s="197"/>
      <c r="AA7" s="197"/>
      <c r="AB7" s="207"/>
      <c r="AC7" s="208"/>
      <c r="AD7" s="208"/>
      <c r="AE7" s="199">
        <f>M7*4</f>
        <v>8</v>
      </c>
      <c r="AF7" s="199">
        <v>0</v>
      </c>
      <c r="AG7" s="199">
        <f>SUM(AE7:AF7)</f>
        <v>8</v>
      </c>
      <c r="AH7" s="209">
        <v>27000</v>
      </c>
      <c r="AI7" s="209">
        <f>AH7*AE7</f>
        <v>216000</v>
      </c>
      <c r="AJ7" s="209">
        <f>AH7*AF7</f>
        <v>0</v>
      </c>
      <c r="AK7" s="209">
        <f>SUM(AI7:AJ7)</f>
        <v>216000</v>
      </c>
      <c r="AL7" s="199"/>
      <c r="AM7" s="199"/>
      <c r="AN7" s="199"/>
      <c r="AO7" s="199"/>
      <c r="AP7" s="199"/>
      <c r="AQ7" s="199"/>
      <c r="AR7" s="7"/>
      <c r="AS7" s="7"/>
      <c r="AT7" s="7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</row>
    <row r="8" spans="1:264" s="220" customFormat="1" ht="12.75" x14ac:dyDescent="0.25">
      <c r="A8" s="196">
        <v>4</v>
      </c>
      <c r="B8" s="7" t="s">
        <v>185</v>
      </c>
      <c r="C8" s="7" t="s">
        <v>273</v>
      </c>
      <c r="D8" s="7" t="s">
        <v>274</v>
      </c>
      <c r="E8" s="197" t="s">
        <v>275</v>
      </c>
      <c r="F8" s="198" t="s">
        <v>176</v>
      </c>
      <c r="G8" s="199" t="s">
        <v>299</v>
      </c>
      <c r="H8" s="201"/>
      <c r="I8" s="199">
        <v>22</v>
      </c>
      <c r="J8" s="199" t="s">
        <v>241</v>
      </c>
      <c r="K8" s="199" t="s">
        <v>242</v>
      </c>
      <c r="L8" s="201" t="s">
        <v>243</v>
      </c>
      <c r="M8" s="199">
        <v>2</v>
      </c>
      <c r="N8" s="223" t="s">
        <v>312</v>
      </c>
      <c r="O8" s="213" t="s">
        <v>174</v>
      </c>
      <c r="P8" s="214" t="s">
        <v>230</v>
      </c>
      <c r="Q8" s="224">
        <v>19395959</v>
      </c>
      <c r="R8" s="225" t="s">
        <v>184</v>
      </c>
      <c r="S8" s="226" t="s">
        <v>244</v>
      </c>
      <c r="T8" s="227" t="s">
        <v>245</v>
      </c>
      <c r="U8" s="226">
        <v>8764535</v>
      </c>
      <c r="V8" s="226">
        <v>3173216527</v>
      </c>
      <c r="W8" s="7" t="s">
        <v>186</v>
      </c>
      <c r="X8" s="199">
        <f t="shared" si="6"/>
        <v>8</v>
      </c>
      <c r="Y8" s="206"/>
      <c r="Z8" s="197"/>
      <c r="AA8" s="197"/>
      <c r="AB8" s="207" t="s">
        <v>313</v>
      </c>
      <c r="AC8" s="208"/>
      <c r="AD8" s="208"/>
      <c r="AE8" s="199">
        <v>0</v>
      </c>
      <c r="AF8" s="199">
        <f t="shared" si="1"/>
        <v>8</v>
      </c>
      <c r="AG8" s="199">
        <f t="shared" si="2"/>
        <v>8</v>
      </c>
      <c r="AH8" s="209"/>
      <c r="AI8" s="209">
        <f t="shared" si="3"/>
        <v>0</v>
      </c>
      <c r="AJ8" s="209">
        <f t="shared" si="4"/>
        <v>0</v>
      </c>
      <c r="AK8" s="209">
        <f t="shared" si="5"/>
        <v>0</v>
      </c>
      <c r="AL8" s="199"/>
      <c r="AM8" s="199"/>
      <c r="AN8" s="199"/>
      <c r="AO8" s="199"/>
      <c r="AP8" s="199"/>
      <c r="AQ8" s="199"/>
      <c r="AR8" s="7"/>
      <c r="AS8" s="7"/>
      <c r="AT8" s="7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</row>
    <row r="9" spans="1:264" s="234" customFormat="1" ht="27" customHeight="1" thickBot="1" x14ac:dyDescent="0.3">
      <c r="A9" s="7">
        <v>5</v>
      </c>
      <c r="B9" s="7" t="s">
        <v>185</v>
      </c>
      <c r="C9" s="7" t="s">
        <v>273</v>
      </c>
      <c r="D9" s="7" t="s">
        <v>274</v>
      </c>
      <c r="E9" s="197" t="s">
        <v>298</v>
      </c>
      <c r="F9" s="198" t="s">
        <v>176</v>
      </c>
      <c r="G9" s="199" t="s">
        <v>299</v>
      </c>
      <c r="H9" s="7"/>
      <c r="I9" s="199">
        <v>22</v>
      </c>
      <c r="J9" s="199" t="s">
        <v>314</v>
      </c>
      <c r="K9" s="199" t="s">
        <v>315</v>
      </c>
      <c r="L9" s="7" t="s">
        <v>316</v>
      </c>
      <c r="M9" s="202">
        <v>4</v>
      </c>
      <c r="N9" s="228" t="s">
        <v>317</v>
      </c>
      <c r="O9" s="213" t="s">
        <v>174</v>
      </c>
      <c r="P9" s="229" t="s">
        <v>179</v>
      </c>
      <c r="Q9" s="230">
        <v>79827334</v>
      </c>
      <c r="R9" s="231" t="s">
        <v>176</v>
      </c>
      <c r="S9" s="232" t="s">
        <v>318</v>
      </c>
      <c r="T9" s="233" t="s">
        <v>319</v>
      </c>
      <c r="U9" s="232">
        <v>4531345</v>
      </c>
      <c r="V9" s="232">
        <v>3103031809</v>
      </c>
      <c r="W9" s="7" t="s">
        <v>186</v>
      </c>
      <c r="X9" s="199">
        <f t="shared" si="6"/>
        <v>16</v>
      </c>
      <c r="Y9" s="198" t="s">
        <v>320</v>
      </c>
      <c r="Z9" s="199"/>
      <c r="AA9" s="199"/>
      <c r="AB9" s="207" t="s">
        <v>321</v>
      </c>
      <c r="AC9" s="208"/>
      <c r="AD9" s="208"/>
      <c r="AE9" s="199">
        <f t="shared" si="0"/>
        <v>16</v>
      </c>
      <c r="AF9" s="199">
        <f t="shared" si="1"/>
        <v>16</v>
      </c>
      <c r="AG9" s="199">
        <f t="shared" si="2"/>
        <v>32</v>
      </c>
      <c r="AH9" s="209"/>
      <c r="AI9" s="209">
        <f t="shared" si="3"/>
        <v>0</v>
      </c>
      <c r="AJ9" s="209">
        <f t="shared" si="4"/>
        <v>0</v>
      </c>
      <c r="AK9" s="209">
        <f t="shared" si="5"/>
        <v>0</v>
      </c>
      <c r="AL9" s="199"/>
      <c r="AM9" s="199"/>
      <c r="AN9" s="199"/>
      <c r="AO9" s="199"/>
      <c r="AP9" s="199"/>
      <c r="AQ9" s="199"/>
      <c r="AR9" s="7"/>
      <c r="AS9" s="7"/>
      <c r="AT9" s="7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</row>
    <row r="10" spans="1:264" s="238" customFormat="1" ht="26.25" thickBot="1" x14ac:dyDescent="0.3">
      <c r="A10" s="196">
        <v>6</v>
      </c>
      <c r="B10" s="7" t="s">
        <v>185</v>
      </c>
      <c r="C10" s="7" t="s">
        <v>273</v>
      </c>
      <c r="D10" s="7" t="s">
        <v>274</v>
      </c>
      <c r="E10" s="197" t="s">
        <v>322</v>
      </c>
      <c r="F10" s="198" t="s">
        <v>176</v>
      </c>
      <c r="G10" s="199" t="s">
        <v>299</v>
      </c>
      <c r="H10" s="200"/>
      <c r="I10" s="199">
        <v>22</v>
      </c>
      <c r="J10" s="199" t="s">
        <v>323</v>
      </c>
      <c r="K10" s="199" t="s">
        <v>324</v>
      </c>
      <c r="L10" s="201" t="s">
        <v>325</v>
      </c>
      <c r="M10" s="199">
        <v>4</v>
      </c>
      <c r="N10" s="235" t="s">
        <v>326</v>
      </c>
      <c r="O10" s="213" t="s">
        <v>174</v>
      </c>
      <c r="P10" s="229" t="s">
        <v>179</v>
      </c>
      <c r="Q10" s="236">
        <v>79649177</v>
      </c>
      <c r="R10" s="216" t="s">
        <v>176</v>
      </c>
      <c r="S10" s="237" t="s">
        <v>327</v>
      </c>
      <c r="T10" s="8" t="s">
        <v>328</v>
      </c>
      <c r="U10" s="237">
        <v>5619309</v>
      </c>
      <c r="V10" s="237">
        <v>3112627128</v>
      </c>
      <c r="W10" s="7" t="s">
        <v>186</v>
      </c>
      <c r="X10" s="199">
        <f t="shared" si="6"/>
        <v>16</v>
      </c>
      <c r="Y10" s="198" t="s">
        <v>329</v>
      </c>
      <c r="Z10" s="199"/>
      <c r="AA10" s="199"/>
      <c r="AB10" s="207"/>
      <c r="AC10" s="208"/>
      <c r="AD10" s="208"/>
      <c r="AE10" s="199">
        <f t="shared" si="0"/>
        <v>16</v>
      </c>
      <c r="AF10" s="199">
        <v>0</v>
      </c>
      <c r="AG10" s="199">
        <f t="shared" si="2"/>
        <v>16</v>
      </c>
      <c r="AH10" s="209"/>
      <c r="AI10" s="209">
        <f t="shared" si="3"/>
        <v>0</v>
      </c>
      <c r="AJ10" s="209">
        <f t="shared" si="4"/>
        <v>0</v>
      </c>
      <c r="AK10" s="209">
        <f t="shared" si="5"/>
        <v>0</v>
      </c>
      <c r="AL10" s="199"/>
      <c r="AM10" s="199"/>
      <c r="AN10" s="199"/>
      <c r="AO10" s="199"/>
      <c r="AP10" s="199"/>
      <c r="AQ10" s="199"/>
      <c r="AR10" s="7"/>
      <c r="AS10" s="7"/>
      <c r="AT10" s="7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</row>
    <row r="11" spans="1:264" s="238" customFormat="1" ht="76.5" x14ac:dyDescent="0.25">
      <c r="A11" s="196">
        <v>6</v>
      </c>
      <c r="B11" s="7" t="s">
        <v>185</v>
      </c>
      <c r="C11" s="7" t="s">
        <v>273</v>
      </c>
      <c r="D11" s="7" t="s">
        <v>274</v>
      </c>
      <c r="E11" s="197" t="s">
        <v>322</v>
      </c>
      <c r="F11" s="198" t="s">
        <v>176</v>
      </c>
      <c r="G11" s="199" t="s">
        <v>299</v>
      </c>
      <c r="H11" s="200"/>
      <c r="I11" s="199">
        <v>22</v>
      </c>
      <c r="J11" s="199" t="s">
        <v>323</v>
      </c>
      <c r="K11" s="199" t="s">
        <v>324</v>
      </c>
      <c r="L11" s="201" t="s">
        <v>325</v>
      </c>
      <c r="M11" s="199">
        <v>4</v>
      </c>
      <c r="N11" s="239" t="s">
        <v>330</v>
      </c>
      <c r="O11" s="213" t="s">
        <v>174</v>
      </c>
      <c r="P11" s="229" t="s">
        <v>179</v>
      </c>
      <c r="Q11" s="240">
        <v>66951763</v>
      </c>
      <c r="R11" s="229" t="s">
        <v>249</v>
      </c>
      <c r="S11" s="225" t="s">
        <v>331</v>
      </c>
      <c r="T11" s="241" t="s">
        <v>332</v>
      </c>
      <c r="U11" s="225" t="s">
        <v>333</v>
      </c>
      <c r="V11" s="225">
        <v>3006095074</v>
      </c>
      <c r="W11" s="7" t="s">
        <v>186</v>
      </c>
      <c r="X11" s="199">
        <f t="shared" si="6"/>
        <v>16</v>
      </c>
      <c r="Y11" s="198"/>
      <c r="Z11" s="199"/>
      <c r="AA11" s="199"/>
      <c r="AB11" s="207" t="s">
        <v>334</v>
      </c>
      <c r="AC11" s="208"/>
      <c r="AD11" s="208"/>
      <c r="AE11" s="199">
        <v>0</v>
      </c>
      <c r="AF11" s="199">
        <f>M11*4</f>
        <v>16</v>
      </c>
      <c r="AG11" s="199">
        <f>SUM(AE11:AF11)</f>
        <v>16</v>
      </c>
      <c r="AH11" s="209"/>
      <c r="AI11" s="209">
        <f>AH11*AE11</f>
        <v>0</v>
      </c>
      <c r="AJ11" s="209">
        <f>AH11*AF11</f>
        <v>0</v>
      </c>
      <c r="AK11" s="209">
        <f>SUM(AI11:AJ11)</f>
        <v>0</v>
      </c>
      <c r="AL11" s="199"/>
      <c r="AM11" s="199"/>
      <c r="AN11" s="199"/>
      <c r="AO11" s="199"/>
      <c r="AP11" s="199"/>
      <c r="AQ11" s="199"/>
      <c r="AR11" s="7"/>
      <c r="AS11" s="7"/>
      <c r="AT11" s="7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</row>
    <row r="12" spans="1:264" s="210" customFormat="1" ht="25.5" x14ac:dyDescent="0.25">
      <c r="A12" s="196">
        <v>7</v>
      </c>
      <c r="B12" s="7" t="s">
        <v>185</v>
      </c>
      <c r="C12" s="7" t="s">
        <v>273</v>
      </c>
      <c r="D12" s="7" t="s">
        <v>274</v>
      </c>
      <c r="E12" s="197" t="s">
        <v>275</v>
      </c>
      <c r="F12" s="198" t="s">
        <v>176</v>
      </c>
      <c r="G12" s="199" t="s">
        <v>299</v>
      </c>
      <c r="H12" s="200"/>
      <c r="I12" s="199">
        <v>22</v>
      </c>
      <c r="J12" s="199" t="s">
        <v>335</v>
      </c>
      <c r="K12" s="199" t="s">
        <v>336</v>
      </c>
      <c r="L12" s="201" t="s">
        <v>337</v>
      </c>
      <c r="M12" s="202">
        <v>4</v>
      </c>
      <c r="N12" s="203" t="s">
        <v>338</v>
      </c>
      <c r="O12" s="213" t="s">
        <v>174</v>
      </c>
      <c r="P12" s="7" t="s">
        <v>179</v>
      </c>
      <c r="Q12" s="204">
        <v>1073678907</v>
      </c>
      <c r="R12" s="198" t="s">
        <v>339</v>
      </c>
      <c r="S12" s="7" t="s">
        <v>340</v>
      </c>
      <c r="T12" s="221" t="s">
        <v>341</v>
      </c>
      <c r="U12" s="7">
        <v>7327809</v>
      </c>
      <c r="V12" s="7">
        <v>3173038210</v>
      </c>
      <c r="W12" s="7" t="s">
        <v>186</v>
      </c>
      <c r="X12" s="199">
        <f t="shared" si="6"/>
        <v>16</v>
      </c>
      <c r="Y12" s="198" t="s">
        <v>342</v>
      </c>
      <c r="Z12" s="242">
        <v>0.58333333333333337</v>
      </c>
      <c r="AA12" s="242">
        <v>0.75</v>
      </c>
      <c r="AB12" s="207" t="s">
        <v>343</v>
      </c>
      <c r="AC12" s="208"/>
      <c r="AD12" s="208"/>
      <c r="AE12" s="199">
        <f t="shared" si="0"/>
        <v>16</v>
      </c>
      <c r="AF12" s="199">
        <f t="shared" si="1"/>
        <v>16</v>
      </c>
      <c r="AG12" s="199">
        <f t="shared" si="2"/>
        <v>32</v>
      </c>
      <c r="AH12" s="209"/>
      <c r="AI12" s="209">
        <f t="shared" si="3"/>
        <v>0</v>
      </c>
      <c r="AJ12" s="209">
        <f t="shared" si="4"/>
        <v>0</v>
      </c>
      <c r="AK12" s="209">
        <f t="shared" si="5"/>
        <v>0</v>
      </c>
      <c r="AL12" s="199"/>
      <c r="AM12" s="199"/>
      <c r="AN12" s="199"/>
      <c r="AO12" s="199"/>
      <c r="AP12" s="199"/>
      <c r="AQ12" s="199"/>
      <c r="AR12" s="7"/>
      <c r="AS12" s="7"/>
      <c r="AT12" s="7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</row>
    <row r="13" spans="1:264" s="210" customFormat="1" ht="25.5" x14ac:dyDescent="0.25">
      <c r="A13" s="196">
        <v>8</v>
      </c>
      <c r="B13" s="7" t="s">
        <v>185</v>
      </c>
      <c r="C13" s="7" t="s">
        <v>273</v>
      </c>
      <c r="D13" s="7" t="s">
        <v>274</v>
      </c>
      <c r="E13" s="197" t="s">
        <v>288</v>
      </c>
      <c r="F13" s="198" t="s">
        <v>176</v>
      </c>
      <c r="G13" s="199" t="s">
        <v>299</v>
      </c>
      <c r="H13" s="200"/>
      <c r="I13" s="199">
        <v>8</v>
      </c>
      <c r="J13" s="199" t="s">
        <v>344</v>
      </c>
      <c r="K13" s="199" t="s">
        <v>345</v>
      </c>
      <c r="L13" s="201" t="s">
        <v>346</v>
      </c>
      <c r="M13" s="199">
        <v>2</v>
      </c>
      <c r="N13" s="235" t="s">
        <v>347</v>
      </c>
      <c r="O13" s="213" t="s">
        <v>174</v>
      </c>
      <c r="P13" s="214" t="s">
        <v>179</v>
      </c>
      <c r="Q13" s="215">
        <v>79207663</v>
      </c>
      <c r="R13" s="216" t="s">
        <v>176</v>
      </c>
      <c r="S13" s="217" t="s">
        <v>348</v>
      </c>
      <c r="T13" s="218" t="s">
        <v>349</v>
      </c>
      <c r="U13" s="217">
        <v>8024433</v>
      </c>
      <c r="V13" s="219">
        <v>3132738612</v>
      </c>
      <c r="W13" s="7" t="s">
        <v>186</v>
      </c>
      <c r="X13" s="199">
        <f t="shared" si="6"/>
        <v>8</v>
      </c>
      <c r="Y13" s="206" t="s">
        <v>252</v>
      </c>
      <c r="Z13" s="197"/>
      <c r="AA13" s="197"/>
      <c r="AB13" s="207"/>
      <c r="AC13" s="208"/>
      <c r="AD13" s="208"/>
      <c r="AE13" s="199">
        <f t="shared" si="0"/>
        <v>8</v>
      </c>
      <c r="AF13" s="199">
        <v>0</v>
      </c>
      <c r="AG13" s="199">
        <f t="shared" si="2"/>
        <v>8</v>
      </c>
      <c r="AH13" s="209"/>
      <c r="AI13" s="209">
        <f t="shared" si="3"/>
        <v>0</v>
      </c>
      <c r="AJ13" s="209">
        <f t="shared" si="4"/>
        <v>0</v>
      </c>
      <c r="AK13" s="209">
        <f t="shared" si="5"/>
        <v>0</v>
      </c>
      <c r="AL13" s="199"/>
      <c r="AM13" s="199"/>
      <c r="AN13" s="199"/>
      <c r="AO13" s="199"/>
      <c r="AP13" s="199"/>
      <c r="AQ13" s="199"/>
      <c r="AR13" s="7"/>
      <c r="AS13" s="7"/>
      <c r="AT13" s="7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</row>
    <row r="14" spans="1:264" s="210" customFormat="1" ht="27" customHeight="1" x14ac:dyDescent="0.2">
      <c r="A14" s="196">
        <v>8</v>
      </c>
      <c r="B14" s="7" t="s">
        <v>185</v>
      </c>
      <c r="C14" s="7" t="s">
        <v>273</v>
      </c>
      <c r="D14" s="7" t="s">
        <v>274</v>
      </c>
      <c r="E14" s="197" t="s">
        <v>288</v>
      </c>
      <c r="F14" s="198" t="s">
        <v>176</v>
      </c>
      <c r="G14" s="199" t="s">
        <v>299</v>
      </c>
      <c r="H14" s="200"/>
      <c r="I14" s="199">
        <v>8</v>
      </c>
      <c r="J14" s="199" t="s">
        <v>344</v>
      </c>
      <c r="K14" s="199" t="s">
        <v>345</v>
      </c>
      <c r="L14" s="201" t="s">
        <v>346</v>
      </c>
      <c r="M14" s="199">
        <v>2</v>
      </c>
      <c r="N14" s="243" t="s">
        <v>350</v>
      </c>
      <c r="O14" s="213" t="s">
        <v>351</v>
      </c>
      <c r="P14" s="229" t="s">
        <v>179</v>
      </c>
      <c r="Q14" s="244">
        <v>31287222</v>
      </c>
      <c r="R14" s="245" t="s">
        <v>249</v>
      </c>
      <c r="S14" s="246" t="s">
        <v>352</v>
      </c>
      <c r="T14" s="227" t="s">
        <v>353</v>
      </c>
      <c r="U14" s="246">
        <v>6649571</v>
      </c>
      <c r="V14" s="246">
        <v>3155090581</v>
      </c>
      <c r="W14" s="7" t="s">
        <v>186</v>
      </c>
      <c r="X14" s="199">
        <f t="shared" si="6"/>
        <v>8</v>
      </c>
      <c r="Y14" s="206"/>
      <c r="Z14" s="197"/>
      <c r="AA14" s="197"/>
      <c r="AB14" s="207" t="s">
        <v>296</v>
      </c>
      <c r="AC14" s="208"/>
      <c r="AD14" s="208"/>
      <c r="AE14" s="199">
        <v>0</v>
      </c>
      <c r="AF14" s="199">
        <f>M14*4</f>
        <v>8</v>
      </c>
      <c r="AG14" s="199">
        <f>SUM(AE14:AF14)</f>
        <v>8</v>
      </c>
      <c r="AH14" s="209"/>
      <c r="AI14" s="209">
        <f>AH14*AE14</f>
        <v>0</v>
      </c>
      <c r="AJ14" s="209">
        <f>AH14*AF14</f>
        <v>0</v>
      </c>
      <c r="AK14" s="209">
        <f>SUM(AI14:AJ14)</f>
        <v>0</v>
      </c>
      <c r="AL14" s="199"/>
      <c r="AM14" s="199"/>
      <c r="AN14" s="199"/>
      <c r="AO14" s="199"/>
      <c r="AP14" s="199"/>
      <c r="AQ14" s="199"/>
      <c r="AR14" s="7"/>
      <c r="AS14" s="7"/>
      <c r="AT14" s="7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</row>
    <row r="15" spans="1:264" s="210" customFormat="1" ht="39.75" customHeight="1" x14ac:dyDescent="0.25">
      <c r="A15" s="196">
        <v>9</v>
      </c>
      <c r="B15" s="7" t="s">
        <v>185</v>
      </c>
      <c r="C15" s="7" t="s">
        <v>273</v>
      </c>
      <c r="D15" s="7" t="s">
        <v>274</v>
      </c>
      <c r="E15" s="197" t="s">
        <v>288</v>
      </c>
      <c r="F15" s="198" t="s">
        <v>176</v>
      </c>
      <c r="G15" s="199" t="s">
        <v>250</v>
      </c>
      <c r="H15" s="200"/>
      <c r="I15" s="199">
        <v>8</v>
      </c>
      <c r="J15" s="199" t="s">
        <v>354</v>
      </c>
      <c r="K15" s="199" t="s">
        <v>355</v>
      </c>
      <c r="L15" s="201" t="s">
        <v>356</v>
      </c>
      <c r="M15" s="199">
        <v>4</v>
      </c>
      <c r="N15" s="212" t="s">
        <v>292</v>
      </c>
      <c r="O15" s="213" t="s">
        <v>174</v>
      </c>
      <c r="P15" s="214" t="s">
        <v>230</v>
      </c>
      <c r="Q15" s="215">
        <v>52047908</v>
      </c>
      <c r="R15" s="216" t="s">
        <v>176</v>
      </c>
      <c r="S15" s="217" t="s">
        <v>293</v>
      </c>
      <c r="T15" s="218" t="s">
        <v>294</v>
      </c>
      <c r="U15" s="217">
        <v>4883666</v>
      </c>
      <c r="V15" s="219">
        <v>3125825806</v>
      </c>
      <c r="W15" s="7" t="s">
        <v>186</v>
      </c>
      <c r="X15" s="199">
        <f t="shared" si="6"/>
        <v>16</v>
      </c>
      <c r="Y15" s="247" t="s">
        <v>357</v>
      </c>
      <c r="Z15" s="248"/>
      <c r="AA15" s="248"/>
      <c r="AB15" s="207" t="s">
        <v>296</v>
      </c>
      <c r="AC15" s="208"/>
      <c r="AD15" s="208"/>
      <c r="AE15" s="199">
        <f t="shared" si="0"/>
        <v>16</v>
      </c>
      <c r="AF15" s="199">
        <f t="shared" si="1"/>
        <v>16</v>
      </c>
      <c r="AG15" s="199">
        <f t="shared" si="2"/>
        <v>32</v>
      </c>
      <c r="AH15" s="209"/>
      <c r="AI15" s="209">
        <f t="shared" si="3"/>
        <v>0</v>
      </c>
      <c r="AJ15" s="209">
        <f t="shared" si="4"/>
        <v>0</v>
      </c>
      <c r="AK15" s="209">
        <f t="shared" si="5"/>
        <v>0</v>
      </c>
      <c r="AL15" s="199"/>
      <c r="AM15" s="199"/>
      <c r="AN15" s="199"/>
      <c r="AO15" s="199"/>
      <c r="AP15" s="199"/>
      <c r="AQ15" s="199"/>
      <c r="AR15" s="7"/>
      <c r="AS15" s="7"/>
      <c r="AT15" s="7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</row>
    <row r="16" spans="1:264" s="210" customFormat="1" ht="25.5" x14ac:dyDescent="0.25">
      <c r="A16" s="196">
        <v>10</v>
      </c>
      <c r="B16" s="7" t="s">
        <v>185</v>
      </c>
      <c r="C16" s="7" t="s">
        <v>273</v>
      </c>
      <c r="D16" s="7" t="s">
        <v>274</v>
      </c>
      <c r="E16" s="197" t="s">
        <v>288</v>
      </c>
      <c r="F16" s="198" t="s">
        <v>176</v>
      </c>
      <c r="G16" s="199" t="s">
        <v>250</v>
      </c>
      <c r="H16" s="200"/>
      <c r="I16" s="199">
        <v>8</v>
      </c>
      <c r="J16" s="199" t="s">
        <v>358</v>
      </c>
      <c r="K16" s="199" t="s">
        <v>359</v>
      </c>
      <c r="L16" s="201" t="s">
        <v>360</v>
      </c>
      <c r="M16" s="199">
        <v>6</v>
      </c>
      <c r="N16" s="235" t="s">
        <v>347</v>
      </c>
      <c r="O16" s="213" t="s">
        <v>174</v>
      </c>
      <c r="P16" s="214" t="s">
        <v>179</v>
      </c>
      <c r="Q16" s="215">
        <v>79207663</v>
      </c>
      <c r="R16" s="216" t="s">
        <v>176</v>
      </c>
      <c r="S16" s="217" t="s">
        <v>348</v>
      </c>
      <c r="T16" s="218" t="s">
        <v>349</v>
      </c>
      <c r="U16" s="217">
        <v>8024433</v>
      </c>
      <c r="V16" s="219">
        <v>3132738612</v>
      </c>
      <c r="W16" s="7" t="s">
        <v>186</v>
      </c>
      <c r="X16" s="199">
        <f t="shared" si="6"/>
        <v>24</v>
      </c>
      <c r="Y16" s="247" t="s">
        <v>361</v>
      </c>
      <c r="Z16" s="248"/>
      <c r="AA16" s="248"/>
      <c r="AB16" s="207"/>
      <c r="AC16" s="208"/>
      <c r="AD16" s="208"/>
      <c r="AE16" s="199">
        <f t="shared" si="0"/>
        <v>24</v>
      </c>
      <c r="AF16" s="199">
        <v>0</v>
      </c>
      <c r="AG16" s="199">
        <f t="shared" si="2"/>
        <v>24</v>
      </c>
      <c r="AH16" s="209"/>
      <c r="AI16" s="209">
        <f t="shared" si="3"/>
        <v>0</v>
      </c>
      <c r="AJ16" s="209">
        <f t="shared" si="4"/>
        <v>0</v>
      </c>
      <c r="AK16" s="209">
        <f t="shared" si="5"/>
        <v>0</v>
      </c>
      <c r="AL16" s="199"/>
      <c r="AM16" s="199"/>
      <c r="AN16" s="199"/>
      <c r="AO16" s="199"/>
      <c r="AP16" s="199"/>
      <c r="AQ16" s="199"/>
      <c r="AR16" s="7"/>
      <c r="AS16" s="7"/>
      <c r="AT16" s="7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</row>
    <row r="17" spans="1:264" s="210" customFormat="1" ht="14.25" x14ac:dyDescent="0.2">
      <c r="A17" s="196">
        <v>10</v>
      </c>
      <c r="B17" s="7" t="s">
        <v>185</v>
      </c>
      <c r="C17" s="7" t="s">
        <v>273</v>
      </c>
      <c r="D17" s="7" t="s">
        <v>274</v>
      </c>
      <c r="E17" s="197" t="s">
        <v>288</v>
      </c>
      <c r="F17" s="198" t="s">
        <v>176</v>
      </c>
      <c r="G17" s="199" t="s">
        <v>250</v>
      </c>
      <c r="H17" s="200"/>
      <c r="I17" s="199">
        <v>8</v>
      </c>
      <c r="J17" s="199" t="s">
        <v>358</v>
      </c>
      <c r="K17" s="199" t="s">
        <v>359</v>
      </c>
      <c r="L17" s="201" t="s">
        <v>360</v>
      </c>
      <c r="M17" s="199">
        <v>6</v>
      </c>
      <c r="N17" s="243" t="s">
        <v>350</v>
      </c>
      <c r="O17" s="213" t="s">
        <v>351</v>
      </c>
      <c r="P17" s="229" t="s">
        <v>179</v>
      </c>
      <c r="Q17" s="244">
        <v>31287222</v>
      </c>
      <c r="R17" s="245" t="s">
        <v>249</v>
      </c>
      <c r="S17" s="246" t="s">
        <v>352</v>
      </c>
      <c r="T17" s="227" t="s">
        <v>353</v>
      </c>
      <c r="U17" s="246">
        <v>6649571</v>
      </c>
      <c r="V17" s="246">
        <v>3155090581</v>
      </c>
      <c r="W17" s="7" t="s">
        <v>186</v>
      </c>
      <c r="X17" s="199">
        <f t="shared" si="6"/>
        <v>24</v>
      </c>
      <c r="Y17" s="247"/>
      <c r="Z17" s="248"/>
      <c r="AA17" s="248"/>
      <c r="AB17" s="207" t="s">
        <v>296</v>
      </c>
      <c r="AC17" s="208"/>
      <c r="AD17" s="208"/>
      <c r="AE17" s="199">
        <v>0</v>
      </c>
      <c r="AF17" s="199">
        <v>24</v>
      </c>
      <c r="AG17" s="199">
        <f>SUM(AE17:AF17)</f>
        <v>24</v>
      </c>
      <c r="AH17" s="209"/>
      <c r="AI17" s="209">
        <f>AH17*AE17</f>
        <v>0</v>
      </c>
      <c r="AJ17" s="209">
        <f>AH17*AF17</f>
        <v>0</v>
      </c>
      <c r="AK17" s="209">
        <f>SUM(AI17:AJ17)</f>
        <v>0</v>
      </c>
      <c r="AL17" s="199"/>
      <c r="AM17" s="199"/>
      <c r="AN17" s="199"/>
      <c r="AO17" s="199"/>
      <c r="AP17" s="199"/>
      <c r="AQ17" s="199"/>
      <c r="AR17" s="7"/>
      <c r="AS17" s="7"/>
      <c r="AT17" s="7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</row>
    <row r="18" spans="1:264" s="250" customFormat="1" ht="26.25" thickBot="1" x14ac:dyDescent="0.3">
      <c r="A18" s="196">
        <v>11</v>
      </c>
      <c r="B18" s="7" t="s">
        <v>185</v>
      </c>
      <c r="C18" s="7" t="s">
        <v>273</v>
      </c>
      <c r="D18" s="7" t="s">
        <v>274</v>
      </c>
      <c r="E18" s="197" t="s">
        <v>275</v>
      </c>
      <c r="F18" s="198" t="s">
        <v>176</v>
      </c>
      <c r="G18" s="199" t="s">
        <v>250</v>
      </c>
      <c r="H18" s="200"/>
      <c r="I18" s="199">
        <v>7</v>
      </c>
      <c r="J18" s="199" t="s">
        <v>362</v>
      </c>
      <c r="K18" s="199" t="s">
        <v>363</v>
      </c>
      <c r="L18" s="201" t="s">
        <v>364</v>
      </c>
      <c r="M18" s="202">
        <v>4</v>
      </c>
      <c r="N18" s="249" t="s">
        <v>326</v>
      </c>
      <c r="O18" s="213" t="s">
        <v>174</v>
      </c>
      <c r="P18" s="229" t="s">
        <v>179</v>
      </c>
      <c r="Q18" s="236">
        <v>79649177</v>
      </c>
      <c r="R18" s="216" t="s">
        <v>176</v>
      </c>
      <c r="S18" s="237" t="s">
        <v>327</v>
      </c>
      <c r="T18" s="8" t="s">
        <v>328</v>
      </c>
      <c r="U18" s="237">
        <v>5619309</v>
      </c>
      <c r="V18" s="237">
        <v>3112627128</v>
      </c>
      <c r="W18" s="7" t="s">
        <v>186</v>
      </c>
      <c r="X18" s="199">
        <f t="shared" si="6"/>
        <v>16</v>
      </c>
      <c r="Y18" s="198" t="s">
        <v>365</v>
      </c>
      <c r="Z18" s="199"/>
      <c r="AA18" s="199"/>
      <c r="AB18" s="207"/>
      <c r="AC18" s="208"/>
      <c r="AD18" s="208"/>
      <c r="AE18" s="199">
        <f t="shared" si="0"/>
        <v>16</v>
      </c>
      <c r="AF18" s="199">
        <v>0</v>
      </c>
      <c r="AG18" s="199">
        <f t="shared" si="2"/>
        <v>16</v>
      </c>
      <c r="AH18" s="209"/>
      <c r="AI18" s="209">
        <f t="shared" si="3"/>
        <v>0</v>
      </c>
      <c r="AJ18" s="209">
        <f t="shared" si="4"/>
        <v>0</v>
      </c>
      <c r="AK18" s="209">
        <f t="shared" si="5"/>
        <v>0</v>
      </c>
      <c r="AL18" s="199"/>
      <c r="AM18" s="199"/>
      <c r="AN18" s="199"/>
      <c r="AO18" s="199"/>
      <c r="AP18" s="199"/>
      <c r="AQ18" s="198"/>
      <c r="AR18" s="7"/>
      <c r="AS18" s="7"/>
      <c r="AT18" s="7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</row>
    <row r="19" spans="1:264" s="250" customFormat="1" ht="51.75" thickBot="1" x14ac:dyDescent="0.3">
      <c r="A19" s="196">
        <v>11</v>
      </c>
      <c r="B19" s="7" t="s">
        <v>185</v>
      </c>
      <c r="C19" s="7" t="s">
        <v>273</v>
      </c>
      <c r="D19" s="7" t="s">
        <v>274</v>
      </c>
      <c r="E19" s="197" t="s">
        <v>275</v>
      </c>
      <c r="F19" s="198" t="s">
        <v>176</v>
      </c>
      <c r="G19" s="199" t="s">
        <v>250</v>
      </c>
      <c r="H19" s="200"/>
      <c r="I19" s="199">
        <v>7</v>
      </c>
      <c r="J19" s="199" t="s">
        <v>362</v>
      </c>
      <c r="K19" s="199" t="s">
        <v>363</v>
      </c>
      <c r="L19" s="201" t="s">
        <v>364</v>
      </c>
      <c r="M19" s="202">
        <v>4</v>
      </c>
      <c r="N19" s="239" t="s">
        <v>330</v>
      </c>
      <c r="O19" s="213" t="s">
        <v>181</v>
      </c>
      <c r="P19" s="229" t="s">
        <v>179</v>
      </c>
      <c r="Q19" s="240">
        <v>66951763</v>
      </c>
      <c r="R19" s="229" t="s">
        <v>249</v>
      </c>
      <c r="S19" s="225" t="s">
        <v>331</v>
      </c>
      <c r="T19" s="241" t="s">
        <v>366</v>
      </c>
      <c r="U19" s="225"/>
      <c r="V19" s="225">
        <v>3006095074</v>
      </c>
      <c r="W19" s="7" t="s">
        <v>186</v>
      </c>
      <c r="X19" s="199">
        <f>M19*4</f>
        <v>16</v>
      </c>
      <c r="Y19" s="198"/>
      <c r="Z19" s="199"/>
      <c r="AA19" s="199"/>
      <c r="AB19" s="207" t="s">
        <v>343</v>
      </c>
      <c r="AC19" s="208"/>
      <c r="AD19" s="208"/>
      <c r="AE19" s="199">
        <v>0</v>
      </c>
      <c r="AF19" s="199">
        <v>16</v>
      </c>
      <c r="AG19" s="199">
        <f>SUM(AE19:AF19)</f>
        <v>16</v>
      </c>
      <c r="AH19" s="209"/>
      <c r="AI19" s="209">
        <f>AH19*AE19</f>
        <v>0</v>
      </c>
      <c r="AJ19" s="209">
        <f>AH19*AF19</f>
        <v>0</v>
      </c>
      <c r="AK19" s="209">
        <f>SUM(AI19:AJ19)</f>
        <v>0</v>
      </c>
      <c r="AL19" s="199"/>
      <c r="AM19" s="199"/>
      <c r="AN19" s="199"/>
      <c r="AO19" s="199"/>
      <c r="AP19" s="199"/>
      <c r="AQ19" s="198" t="s">
        <v>367</v>
      </c>
      <c r="AR19" s="7"/>
      <c r="AS19" s="7"/>
      <c r="AT19" s="7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</row>
    <row r="20" spans="1:264" ht="31.5" customHeight="1" x14ac:dyDescent="0.2">
      <c r="A20" s="7">
        <v>12</v>
      </c>
      <c r="B20" s="7" t="s">
        <v>368</v>
      </c>
      <c r="C20" s="7" t="s">
        <v>273</v>
      </c>
      <c r="D20" s="7" t="s">
        <v>274</v>
      </c>
      <c r="E20" s="197" t="s">
        <v>298</v>
      </c>
      <c r="F20" s="198" t="s">
        <v>369</v>
      </c>
      <c r="G20" s="199" t="s">
        <v>370</v>
      </c>
      <c r="H20" s="7"/>
      <c r="I20" s="199">
        <v>20</v>
      </c>
      <c r="J20" s="199" t="s">
        <v>371</v>
      </c>
      <c r="K20" s="199" t="s">
        <v>372</v>
      </c>
      <c r="L20" s="7" t="s">
        <v>373</v>
      </c>
      <c r="M20" s="199">
        <v>4</v>
      </c>
      <c r="N20" s="251"/>
      <c r="O20" s="213"/>
      <c r="P20" s="198"/>
      <c r="Q20" s="252"/>
      <c r="R20" s="198"/>
      <c r="S20" s="198"/>
      <c r="T20" s="253"/>
      <c r="U20" s="254"/>
      <c r="V20" s="254"/>
      <c r="W20" s="7" t="s">
        <v>374</v>
      </c>
      <c r="X20" s="199">
        <f t="shared" si="6"/>
        <v>16</v>
      </c>
      <c r="Y20" s="206" t="s">
        <v>375</v>
      </c>
      <c r="Z20" s="197"/>
      <c r="AA20" s="197"/>
      <c r="AB20" s="207" t="s">
        <v>376</v>
      </c>
      <c r="AC20" s="208"/>
      <c r="AD20" s="208"/>
      <c r="AE20" s="199">
        <v>32</v>
      </c>
      <c r="AF20" s="199">
        <v>0</v>
      </c>
      <c r="AG20" s="199">
        <f t="shared" si="2"/>
        <v>32</v>
      </c>
      <c r="AH20" s="209"/>
      <c r="AI20" s="209">
        <f t="shared" si="3"/>
        <v>0</v>
      </c>
      <c r="AJ20" s="209">
        <f t="shared" si="4"/>
        <v>0</v>
      </c>
      <c r="AK20" s="209">
        <f t="shared" si="5"/>
        <v>0</v>
      </c>
      <c r="AL20" s="199"/>
      <c r="AM20" s="199"/>
      <c r="AN20" s="199"/>
      <c r="AO20" s="199"/>
      <c r="AP20" s="199"/>
      <c r="AQ20" s="198"/>
      <c r="AR20" s="198"/>
      <c r="AS20" s="7"/>
      <c r="AT20" s="7"/>
    </row>
    <row r="21" spans="1:264" ht="31.5" customHeight="1" x14ac:dyDescent="0.2">
      <c r="A21" s="7">
        <v>13</v>
      </c>
      <c r="B21" s="7" t="s">
        <v>368</v>
      </c>
      <c r="C21" s="7" t="s">
        <v>273</v>
      </c>
      <c r="D21" s="7" t="s">
        <v>274</v>
      </c>
      <c r="E21" s="197" t="s">
        <v>298</v>
      </c>
      <c r="F21" s="198" t="s">
        <v>369</v>
      </c>
      <c r="G21" s="199" t="s">
        <v>370</v>
      </c>
      <c r="H21" s="7"/>
      <c r="I21" s="199">
        <v>20</v>
      </c>
      <c r="J21" s="199" t="s">
        <v>377</v>
      </c>
      <c r="K21" s="199" t="s">
        <v>378</v>
      </c>
      <c r="L21" s="7" t="s">
        <v>379</v>
      </c>
      <c r="M21" s="202">
        <v>4</v>
      </c>
      <c r="N21" s="255" t="s">
        <v>380</v>
      </c>
      <c r="O21" s="213" t="s">
        <v>174</v>
      </c>
      <c r="P21" s="229" t="s">
        <v>179</v>
      </c>
      <c r="Q21" s="256" t="s">
        <v>381</v>
      </c>
      <c r="R21" s="257" t="s">
        <v>173</v>
      </c>
      <c r="S21" s="258" t="s">
        <v>382</v>
      </c>
      <c r="T21" s="259" t="s">
        <v>383</v>
      </c>
      <c r="U21" s="260">
        <v>6717734</v>
      </c>
      <c r="V21" s="260">
        <v>3105488992</v>
      </c>
      <c r="W21" s="7" t="s">
        <v>374</v>
      </c>
      <c r="X21" s="199">
        <f t="shared" si="6"/>
        <v>16</v>
      </c>
      <c r="Y21" s="198" t="s">
        <v>384</v>
      </c>
      <c r="Z21" s="199"/>
      <c r="AA21" s="199"/>
      <c r="AB21" s="207" t="s">
        <v>376</v>
      </c>
      <c r="AC21" s="208"/>
      <c r="AD21" s="208"/>
      <c r="AE21" s="199">
        <v>32</v>
      </c>
      <c r="AF21" s="199">
        <v>0</v>
      </c>
      <c r="AG21" s="199">
        <f t="shared" si="2"/>
        <v>32</v>
      </c>
      <c r="AH21" s="209"/>
      <c r="AI21" s="209">
        <f t="shared" si="3"/>
        <v>0</v>
      </c>
      <c r="AJ21" s="209">
        <f t="shared" si="4"/>
        <v>0</v>
      </c>
      <c r="AK21" s="209">
        <f t="shared" si="5"/>
        <v>0</v>
      </c>
      <c r="AL21" s="199"/>
      <c r="AM21" s="199"/>
      <c r="AN21" s="199"/>
      <c r="AO21" s="199"/>
      <c r="AP21" s="199"/>
      <c r="AQ21" s="198"/>
      <c r="AR21" s="198"/>
      <c r="AS21" s="7"/>
      <c r="AT21" s="7"/>
    </row>
    <row r="22" spans="1:264" ht="34.5" customHeight="1" x14ac:dyDescent="0.2">
      <c r="A22" s="7">
        <v>14</v>
      </c>
      <c r="B22" s="7" t="s">
        <v>368</v>
      </c>
      <c r="C22" s="7" t="s">
        <v>273</v>
      </c>
      <c r="D22" s="7" t="s">
        <v>274</v>
      </c>
      <c r="E22" s="197" t="s">
        <v>298</v>
      </c>
      <c r="F22" s="198" t="s">
        <v>369</v>
      </c>
      <c r="G22" s="199" t="s">
        <v>370</v>
      </c>
      <c r="H22" s="7"/>
      <c r="I22" s="199">
        <v>20</v>
      </c>
      <c r="J22" s="199" t="s">
        <v>385</v>
      </c>
      <c r="K22" s="199" t="s">
        <v>386</v>
      </c>
      <c r="L22" s="7" t="s">
        <v>387</v>
      </c>
      <c r="M22" s="202">
        <v>4</v>
      </c>
      <c r="N22" s="255" t="s">
        <v>380</v>
      </c>
      <c r="O22" s="213" t="s">
        <v>174</v>
      </c>
      <c r="P22" s="229" t="s">
        <v>179</v>
      </c>
      <c r="Q22" s="256" t="s">
        <v>381</v>
      </c>
      <c r="R22" s="257" t="s">
        <v>173</v>
      </c>
      <c r="S22" s="258" t="s">
        <v>382</v>
      </c>
      <c r="T22" s="259" t="s">
        <v>383</v>
      </c>
      <c r="U22" s="260">
        <v>6717734</v>
      </c>
      <c r="V22" s="260">
        <v>3105488992</v>
      </c>
      <c r="W22" s="7" t="s">
        <v>374</v>
      </c>
      <c r="X22" s="199">
        <f t="shared" si="6"/>
        <v>16</v>
      </c>
      <c r="Y22" s="198" t="s">
        <v>388</v>
      </c>
      <c r="Z22" s="199"/>
      <c r="AA22" s="199"/>
      <c r="AB22" s="207" t="s">
        <v>376</v>
      </c>
      <c r="AC22" s="200"/>
      <c r="AD22" s="208"/>
      <c r="AE22" s="199">
        <v>32</v>
      </c>
      <c r="AF22" s="199">
        <v>0</v>
      </c>
      <c r="AG22" s="199">
        <f t="shared" si="2"/>
        <v>32</v>
      </c>
      <c r="AH22" s="209"/>
      <c r="AI22" s="209">
        <f t="shared" si="3"/>
        <v>0</v>
      </c>
      <c r="AJ22" s="209">
        <f t="shared" si="4"/>
        <v>0</v>
      </c>
      <c r="AK22" s="209">
        <f t="shared" si="5"/>
        <v>0</v>
      </c>
      <c r="AL22" s="199"/>
      <c r="AM22" s="199"/>
      <c r="AN22" s="199"/>
      <c r="AO22" s="199"/>
      <c r="AP22" s="199"/>
      <c r="AQ22" s="198"/>
      <c r="AR22" s="198"/>
      <c r="AS22" s="7"/>
      <c r="AT22" s="7"/>
    </row>
    <row r="23" spans="1:264" s="250" customFormat="1" thickBot="1" x14ac:dyDescent="0.3">
      <c r="A23" s="196">
        <v>15</v>
      </c>
      <c r="B23" s="7" t="s">
        <v>368</v>
      </c>
      <c r="C23" s="7" t="s">
        <v>273</v>
      </c>
      <c r="D23" s="7" t="s">
        <v>274</v>
      </c>
      <c r="E23" s="197" t="s">
        <v>275</v>
      </c>
      <c r="F23" s="198" t="s">
        <v>369</v>
      </c>
      <c r="G23" s="199" t="s">
        <v>370</v>
      </c>
      <c r="H23" s="200"/>
      <c r="I23" s="199">
        <v>20</v>
      </c>
      <c r="J23" s="199" t="s">
        <v>389</v>
      </c>
      <c r="K23" s="199" t="s">
        <v>390</v>
      </c>
      <c r="L23" s="201" t="s">
        <v>391</v>
      </c>
      <c r="M23" s="199">
        <v>2</v>
      </c>
      <c r="N23" s="239" t="s">
        <v>392</v>
      </c>
      <c r="O23" s="213" t="s">
        <v>174</v>
      </c>
      <c r="P23" s="214" t="s">
        <v>178</v>
      </c>
      <c r="Q23" s="261">
        <v>1077423708</v>
      </c>
      <c r="R23" s="262" t="s">
        <v>173</v>
      </c>
      <c r="S23" s="263" t="s">
        <v>393</v>
      </c>
      <c r="T23" s="227" t="s">
        <v>394</v>
      </c>
      <c r="U23" s="264">
        <v>6716669</v>
      </c>
      <c r="V23" s="264">
        <v>3148435361</v>
      </c>
      <c r="W23" s="7" t="s">
        <v>374</v>
      </c>
      <c r="X23" s="199">
        <v>16</v>
      </c>
      <c r="Y23" s="198" t="s">
        <v>395</v>
      </c>
      <c r="Z23" s="197"/>
      <c r="AA23" s="197"/>
      <c r="AB23" s="207" t="s">
        <v>376</v>
      </c>
      <c r="AC23" s="200"/>
      <c r="AD23" s="208"/>
      <c r="AE23" s="199">
        <v>32</v>
      </c>
      <c r="AF23" s="199">
        <v>0</v>
      </c>
      <c r="AG23" s="199">
        <f t="shared" si="2"/>
        <v>32</v>
      </c>
      <c r="AH23" s="209"/>
      <c r="AI23" s="209">
        <f t="shared" si="3"/>
        <v>0</v>
      </c>
      <c r="AJ23" s="209">
        <f t="shared" si="4"/>
        <v>0</v>
      </c>
      <c r="AK23" s="209">
        <f t="shared" si="5"/>
        <v>0</v>
      </c>
      <c r="AL23" s="199"/>
      <c r="AM23" s="199"/>
      <c r="AN23" s="199"/>
      <c r="AO23" s="199"/>
      <c r="AP23" s="199"/>
      <c r="AQ23" s="198"/>
      <c r="AR23" s="198"/>
      <c r="AS23" s="7"/>
      <c r="AT23" s="7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</row>
    <row r="24" spans="1:264" s="238" customFormat="1" ht="34.5" customHeight="1" x14ac:dyDescent="0.25">
      <c r="A24" s="196">
        <v>16</v>
      </c>
      <c r="B24" s="7" t="s">
        <v>368</v>
      </c>
      <c r="C24" s="7" t="s">
        <v>273</v>
      </c>
      <c r="D24" s="7" t="s">
        <v>274</v>
      </c>
      <c r="E24" s="197" t="s">
        <v>322</v>
      </c>
      <c r="F24" s="198" t="s">
        <v>369</v>
      </c>
      <c r="G24" s="199" t="s">
        <v>370</v>
      </c>
      <c r="H24" s="200"/>
      <c r="I24" s="199">
        <v>20</v>
      </c>
      <c r="J24" s="199" t="s">
        <v>396</v>
      </c>
      <c r="K24" s="199" t="s">
        <v>397</v>
      </c>
      <c r="L24" s="201" t="s">
        <v>398</v>
      </c>
      <c r="M24" s="199">
        <v>4</v>
      </c>
      <c r="N24" s="243" t="s">
        <v>399</v>
      </c>
      <c r="O24" s="213" t="s">
        <v>174</v>
      </c>
      <c r="P24" s="229" t="s">
        <v>179</v>
      </c>
      <c r="Q24" s="265">
        <v>42690657</v>
      </c>
      <c r="R24" s="198" t="s">
        <v>173</v>
      </c>
      <c r="S24" s="198" t="s">
        <v>400</v>
      </c>
      <c r="T24" s="198" t="s">
        <v>401</v>
      </c>
      <c r="U24" s="265">
        <v>6730357</v>
      </c>
      <c r="V24" s="265">
        <v>3102729115</v>
      </c>
      <c r="W24" s="7" t="s">
        <v>374</v>
      </c>
      <c r="X24" s="199">
        <f t="shared" si="6"/>
        <v>16</v>
      </c>
      <c r="Y24" s="198" t="s">
        <v>402</v>
      </c>
      <c r="Z24" s="199"/>
      <c r="AA24" s="199"/>
      <c r="AB24" s="207" t="s">
        <v>376</v>
      </c>
      <c r="AC24" s="208"/>
      <c r="AD24" s="208"/>
      <c r="AE24" s="199">
        <v>32</v>
      </c>
      <c r="AF24" s="199">
        <v>0</v>
      </c>
      <c r="AG24" s="199">
        <f t="shared" si="2"/>
        <v>32</v>
      </c>
      <c r="AH24" s="209"/>
      <c r="AI24" s="209">
        <f t="shared" si="3"/>
        <v>0</v>
      </c>
      <c r="AJ24" s="209">
        <f t="shared" si="4"/>
        <v>0</v>
      </c>
      <c r="AK24" s="209">
        <f t="shared" si="5"/>
        <v>0</v>
      </c>
      <c r="AL24" s="199"/>
      <c r="AM24" s="199"/>
      <c r="AN24" s="199"/>
      <c r="AO24" s="199"/>
      <c r="AP24" s="199"/>
      <c r="AQ24" s="198"/>
      <c r="AR24" s="198"/>
      <c r="AS24" s="7"/>
      <c r="AT24" s="7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</row>
    <row r="25" spans="1:264" s="269" customFormat="1" ht="25.5" customHeight="1" x14ac:dyDescent="0.25">
      <c r="A25" s="196">
        <v>17</v>
      </c>
      <c r="B25" s="7" t="s">
        <v>368</v>
      </c>
      <c r="C25" s="7" t="s">
        <v>273</v>
      </c>
      <c r="D25" s="7" t="s">
        <v>274</v>
      </c>
      <c r="E25" s="197" t="s">
        <v>275</v>
      </c>
      <c r="F25" s="198" t="s">
        <v>369</v>
      </c>
      <c r="G25" s="199" t="s">
        <v>370</v>
      </c>
      <c r="H25" s="200"/>
      <c r="I25" s="199">
        <v>20</v>
      </c>
      <c r="J25" s="199" t="s">
        <v>403</v>
      </c>
      <c r="K25" s="199" t="s">
        <v>404</v>
      </c>
      <c r="L25" s="201" t="s">
        <v>405</v>
      </c>
      <c r="M25" s="199">
        <v>2</v>
      </c>
      <c r="N25" s="266" t="s">
        <v>406</v>
      </c>
      <c r="O25" s="213" t="s">
        <v>182</v>
      </c>
      <c r="P25" s="214" t="s">
        <v>178</v>
      </c>
      <c r="Q25" s="256">
        <v>1077435766</v>
      </c>
      <c r="R25" s="258" t="s">
        <v>173</v>
      </c>
      <c r="S25" s="258" t="s">
        <v>407</v>
      </c>
      <c r="T25" s="267" t="s">
        <v>408</v>
      </c>
      <c r="U25" s="268"/>
      <c r="V25" s="268">
        <v>3104080584</v>
      </c>
      <c r="W25" s="7" t="s">
        <v>374</v>
      </c>
      <c r="X25" s="199">
        <v>16</v>
      </c>
      <c r="Y25" s="198" t="s">
        <v>409</v>
      </c>
      <c r="Z25" s="199"/>
      <c r="AA25" s="199"/>
      <c r="AB25" s="207" t="s">
        <v>376</v>
      </c>
      <c r="AC25" s="208"/>
      <c r="AD25" s="208"/>
      <c r="AE25" s="199">
        <v>32</v>
      </c>
      <c r="AF25" s="199">
        <v>0</v>
      </c>
      <c r="AG25" s="199">
        <f t="shared" si="2"/>
        <v>32</v>
      </c>
      <c r="AH25" s="209"/>
      <c r="AI25" s="209">
        <f t="shared" si="3"/>
        <v>0</v>
      </c>
      <c r="AJ25" s="209">
        <f t="shared" si="4"/>
        <v>0</v>
      </c>
      <c r="AK25" s="209">
        <f t="shared" si="5"/>
        <v>0</v>
      </c>
      <c r="AL25" s="199"/>
      <c r="AM25" s="199"/>
      <c r="AN25" s="199"/>
      <c r="AO25" s="199"/>
      <c r="AP25" s="199"/>
      <c r="AQ25" s="198"/>
      <c r="AR25" s="198"/>
      <c r="AS25" s="7"/>
      <c r="AT25" s="7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</row>
    <row r="26" spans="1:264" s="276" customFormat="1" ht="25.5" customHeight="1" x14ac:dyDescent="0.25">
      <c r="A26" s="196">
        <v>18</v>
      </c>
      <c r="B26" s="196" t="s">
        <v>248</v>
      </c>
      <c r="C26" s="196" t="s">
        <v>273</v>
      </c>
      <c r="D26" s="196" t="s">
        <v>274</v>
      </c>
      <c r="E26" s="197" t="s">
        <v>322</v>
      </c>
      <c r="F26" s="270" t="s">
        <v>249</v>
      </c>
      <c r="G26" s="271" t="s">
        <v>233</v>
      </c>
      <c r="H26" s="200"/>
      <c r="I26" s="271">
        <v>36</v>
      </c>
      <c r="J26" s="271" t="s">
        <v>410</v>
      </c>
      <c r="K26" s="271" t="s">
        <v>411</v>
      </c>
      <c r="L26" s="201" t="s">
        <v>412</v>
      </c>
      <c r="M26" s="271">
        <v>2</v>
      </c>
      <c r="N26" s="239" t="s">
        <v>413</v>
      </c>
      <c r="O26" s="213" t="s">
        <v>174</v>
      </c>
      <c r="P26" s="214" t="s">
        <v>178</v>
      </c>
      <c r="Q26" s="244">
        <v>67038916</v>
      </c>
      <c r="R26" s="229" t="s">
        <v>249</v>
      </c>
      <c r="S26" s="246" t="s">
        <v>414</v>
      </c>
      <c r="T26" s="227" t="s">
        <v>415</v>
      </c>
      <c r="U26" s="246"/>
      <c r="V26" s="246" t="s">
        <v>416</v>
      </c>
      <c r="W26" s="7" t="s">
        <v>251</v>
      </c>
      <c r="X26" s="199">
        <f t="shared" si="6"/>
        <v>8</v>
      </c>
      <c r="Y26" s="272" t="s">
        <v>252</v>
      </c>
      <c r="Z26" s="273"/>
      <c r="AA26" s="273"/>
      <c r="AB26" s="274" t="s">
        <v>417</v>
      </c>
      <c r="AC26" s="208"/>
      <c r="AD26" s="208"/>
      <c r="AE26" s="199">
        <f t="shared" ref="AE26:AE45" si="7">M26*4</f>
        <v>8</v>
      </c>
      <c r="AF26" s="199">
        <f t="shared" ref="AF26:AF44" si="8">M26*4</f>
        <v>8</v>
      </c>
      <c r="AG26" s="199">
        <f t="shared" si="2"/>
        <v>16</v>
      </c>
      <c r="AH26" s="209"/>
      <c r="AI26" s="209">
        <f t="shared" si="3"/>
        <v>0</v>
      </c>
      <c r="AJ26" s="209">
        <f t="shared" si="4"/>
        <v>0</v>
      </c>
      <c r="AK26" s="209">
        <f t="shared" si="5"/>
        <v>0</v>
      </c>
      <c r="AL26" s="199"/>
      <c r="AM26" s="199"/>
      <c r="AN26" s="199"/>
      <c r="AO26" s="199"/>
      <c r="AP26" s="199"/>
      <c r="AQ26" s="270"/>
      <c r="AR26" s="198"/>
      <c r="AS26" s="7"/>
      <c r="AT26" s="7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  <c r="DC26" s="275"/>
      <c r="DD26" s="275"/>
      <c r="DE26" s="275"/>
      <c r="DF26" s="275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75"/>
      <c r="EP26" s="275"/>
      <c r="EQ26" s="275"/>
      <c r="ER26" s="275"/>
      <c r="ES26" s="275"/>
      <c r="ET26" s="275"/>
      <c r="EU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F26" s="275"/>
      <c r="FG26" s="275"/>
      <c r="FH26" s="275"/>
      <c r="FI26" s="275"/>
      <c r="FJ26" s="275"/>
      <c r="FK26" s="275"/>
      <c r="FL26" s="275"/>
      <c r="FM26" s="275"/>
      <c r="FN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FY26" s="275"/>
      <c r="FZ26" s="275"/>
      <c r="GA26" s="275"/>
      <c r="GB26" s="275"/>
      <c r="GC26" s="275"/>
      <c r="GD26" s="275"/>
      <c r="GE26" s="275"/>
      <c r="GF26" s="275"/>
      <c r="GG26" s="275"/>
      <c r="GH26" s="275"/>
      <c r="GI26" s="275"/>
      <c r="GJ26" s="275"/>
      <c r="GK26" s="275"/>
      <c r="GL26" s="275"/>
      <c r="GM26" s="275"/>
      <c r="GN26" s="275"/>
      <c r="GO26" s="275"/>
      <c r="GP26" s="275"/>
      <c r="GQ26" s="275"/>
      <c r="GR26" s="275"/>
      <c r="GS26" s="275"/>
      <c r="GT26" s="275"/>
      <c r="GU26" s="275"/>
      <c r="GV26" s="275"/>
      <c r="GW26" s="275"/>
      <c r="GX26" s="275"/>
      <c r="GY26" s="275"/>
      <c r="GZ26" s="275"/>
      <c r="HA26" s="275"/>
      <c r="HB26" s="275"/>
      <c r="HC26" s="275"/>
      <c r="HD26" s="275"/>
      <c r="HE26" s="275"/>
      <c r="HF26" s="275"/>
      <c r="HG26" s="275"/>
    </row>
    <row r="27" spans="1:264" ht="24" customHeight="1" x14ac:dyDescent="0.2">
      <c r="A27" s="7">
        <v>19</v>
      </c>
      <c r="B27" s="7" t="s">
        <v>248</v>
      </c>
      <c r="C27" s="7" t="s">
        <v>273</v>
      </c>
      <c r="D27" s="7" t="s">
        <v>274</v>
      </c>
      <c r="E27" s="197" t="s">
        <v>298</v>
      </c>
      <c r="F27" s="198" t="s">
        <v>249</v>
      </c>
      <c r="G27" s="199" t="s">
        <v>233</v>
      </c>
      <c r="H27" s="7"/>
      <c r="I27" s="199">
        <v>21</v>
      </c>
      <c r="J27" s="199" t="s">
        <v>239</v>
      </c>
      <c r="K27" s="199" t="s">
        <v>418</v>
      </c>
      <c r="L27" s="7" t="s">
        <v>240</v>
      </c>
      <c r="M27" s="199">
        <v>2</v>
      </c>
      <c r="N27" s="277" t="s">
        <v>419</v>
      </c>
      <c r="O27" s="213" t="s">
        <v>174</v>
      </c>
      <c r="P27" s="214" t="s">
        <v>178</v>
      </c>
      <c r="Q27" s="278" t="s">
        <v>420</v>
      </c>
      <c r="R27" s="257" t="s">
        <v>249</v>
      </c>
      <c r="S27" s="279" t="s">
        <v>421</v>
      </c>
      <c r="T27" s="280" t="s">
        <v>422</v>
      </c>
      <c r="U27" s="279"/>
      <c r="V27" s="279">
        <v>3164844911</v>
      </c>
      <c r="W27" s="7" t="s">
        <v>251</v>
      </c>
      <c r="X27" s="199">
        <f t="shared" si="6"/>
        <v>8</v>
      </c>
      <c r="Y27" s="198" t="s">
        <v>423</v>
      </c>
      <c r="Z27" s="199"/>
      <c r="AA27" s="199"/>
      <c r="AB27" s="207" t="s">
        <v>306</v>
      </c>
      <c r="AC27" s="208"/>
      <c r="AD27" s="208"/>
      <c r="AE27" s="199">
        <f t="shared" si="7"/>
        <v>8</v>
      </c>
      <c r="AF27" s="199">
        <f t="shared" si="8"/>
        <v>8</v>
      </c>
      <c r="AG27" s="199">
        <f t="shared" si="2"/>
        <v>16</v>
      </c>
      <c r="AH27" s="209"/>
      <c r="AI27" s="209">
        <f t="shared" si="3"/>
        <v>0</v>
      </c>
      <c r="AJ27" s="209">
        <f t="shared" si="4"/>
        <v>0</v>
      </c>
      <c r="AK27" s="209">
        <f t="shared" si="5"/>
        <v>0</v>
      </c>
      <c r="AL27" s="199"/>
      <c r="AM27" s="199"/>
      <c r="AN27" s="199"/>
      <c r="AO27" s="199"/>
      <c r="AP27" s="199"/>
      <c r="AQ27" s="198" t="s">
        <v>424</v>
      </c>
      <c r="AR27" s="198"/>
      <c r="AS27" s="7"/>
      <c r="AT27" s="7"/>
    </row>
    <row r="28" spans="1:264" s="276" customFormat="1" ht="24" customHeight="1" x14ac:dyDescent="0.25">
      <c r="A28" s="196">
        <v>20</v>
      </c>
      <c r="B28" s="196" t="s">
        <v>248</v>
      </c>
      <c r="C28" s="196" t="s">
        <v>273</v>
      </c>
      <c r="D28" s="196" t="s">
        <v>274</v>
      </c>
      <c r="E28" s="273" t="s">
        <v>275</v>
      </c>
      <c r="F28" s="270" t="s">
        <v>249</v>
      </c>
      <c r="G28" s="271" t="s">
        <v>233</v>
      </c>
      <c r="H28" s="200"/>
      <c r="I28" s="271">
        <v>34</v>
      </c>
      <c r="J28" s="271" t="s">
        <v>425</v>
      </c>
      <c r="K28" s="271" t="s">
        <v>426</v>
      </c>
      <c r="L28" s="201" t="s">
        <v>427</v>
      </c>
      <c r="M28" s="281">
        <v>4</v>
      </c>
      <c r="N28" s="282" t="s">
        <v>428</v>
      </c>
      <c r="O28" s="213" t="s">
        <v>182</v>
      </c>
      <c r="P28" s="229" t="s">
        <v>178</v>
      </c>
      <c r="Q28" s="283">
        <v>16943175</v>
      </c>
      <c r="R28" s="284" t="s">
        <v>249</v>
      </c>
      <c r="S28" s="285" t="s">
        <v>429</v>
      </c>
      <c r="T28" s="286" t="s">
        <v>430</v>
      </c>
      <c r="U28" s="285"/>
      <c r="V28" s="285">
        <v>3177395863</v>
      </c>
      <c r="W28" s="7" t="s">
        <v>251</v>
      </c>
      <c r="X28" s="199">
        <f>M28*4</f>
        <v>16</v>
      </c>
      <c r="Y28" s="270" t="s">
        <v>409</v>
      </c>
      <c r="Z28" s="271"/>
      <c r="AA28" s="271"/>
      <c r="AB28" s="274"/>
      <c r="AC28" s="208"/>
      <c r="AD28" s="208"/>
      <c r="AE28" s="199">
        <f>M28*4</f>
        <v>16</v>
      </c>
      <c r="AF28" s="199">
        <v>0</v>
      </c>
      <c r="AG28" s="199">
        <f>SUM(AE28:AF28)</f>
        <v>16</v>
      </c>
      <c r="AH28" s="209"/>
      <c r="AI28" s="209">
        <f>AH28*AE28</f>
        <v>0</v>
      </c>
      <c r="AJ28" s="209">
        <f>AH28*AF28</f>
        <v>0</v>
      </c>
      <c r="AK28" s="209">
        <f>SUM(AI28:AJ28)</f>
        <v>0</v>
      </c>
      <c r="AL28" s="199"/>
      <c r="AM28" s="199"/>
      <c r="AN28" s="199"/>
      <c r="AO28" s="199"/>
      <c r="AP28" s="199"/>
      <c r="AQ28" s="270"/>
      <c r="AR28" s="198"/>
      <c r="AS28" s="7"/>
      <c r="AT28" s="7"/>
    </row>
    <row r="29" spans="1:264" s="276" customFormat="1" ht="24" customHeight="1" x14ac:dyDescent="0.25">
      <c r="A29" s="196">
        <v>20</v>
      </c>
      <c r="B29" s="196" t="s">
        <v>248</v>
      </c>
      <c r="C29" s="196" t="s">
        <v>273</v>
      </c>
      <c r="D29" s="196" t="s">
        <v>274</v>
      </c>
      <c r="E29" s="273" t="s">
        <v>275</v>
      </c>
      <c r="F29" s="270" t="s">
        <v>249</v>
      </c>
      <c r="G29" s="271" t="s">
        <v>233</v>
      </c>
      <c r="H29" s="200"/>
      <c r="I29" s="271">
        <v>34</v>
      </c>
      <c r="J29" s="271" t="s">
        <v>425</v>
      </c>
      <c r="K29" s="271" t="s">
        <v>426</v>
      </c>
      <c r="L29" s="201" t="s">
        <v>427</v>
      </c>
      <c r="M29" s="281">
        <v>4</v>
      </c>
      <c r="N29" s="287" t="s">
        <v>431</v>
      </c>
      <c r="O29" s="213" t="s">
        <v>174</v>
      </c>
      <c r="P29" s="229" t="s">
        <v>179</v>
      </c>
      <c r="Q29" s="278">
        <v>86065689</v>
      </c>
      <c r="R29" s="258" t="s">
        <v>432</v>
      </c>
      <c r="S29" s="279" t="s">
        <v>433</v>
      </c>
      <c r="T29" s="288" t="str">
        <f>HYPERLINK("mailto:jbolanos@fas.com.co","jbolanos@fas.com.co")</f>
        <v>jbolanos@fas.com.co</v>
      </c>
      <c r="U29" s="279">
        <v>5151788</v>
      </c>
      <c r="V29" s="279">
        <v>3173723470</v>
      </c>
      <c r="W29" s="7" t="s">
        <v>251</v>
      </c>
      <c r="X29" s="199">
        <f t="shared" si="6"/>
        <v>16</v>
      </c>
      <c r="Y29" s="270"/>
      <c r="Z29" s="271"/>
      <c r="AA29" s="271"/>
      <c r="AB29" s="274" t="s">
        <v>343</v>
      </c>
      <c r="AC29" s="208"/>
      <c r="AD29" s="208"/>
      <c r="AE29" s="199">
        <v>0</v>
      </c>
      <c r="AF29" s="199">
        <f t="shared" si="8"/>
        <v>16</v>
      </c>
      <c r="AG29" s="199">
        <f t="shared" si="2"/>
        <v>16</v>
      </c>
      <c r="AH29" s="209"/>
      <c r="AI29" s="209">
        <f t="shared" si="3"/>
        <v>0</v>
      </c>
      <c r="AJ29" s="209">
        <f t="shared" si="4"/>
        <v>0</v>
      </c>
      <c r="AK29" s="209">
        <f t="shared" si="5"/>
        <v>0</v>
      </c>
      <c r="AL29" s="199"/>
      <c r="AM29" s="199"/>
      <c r="AN29" s="199"/>
      <c r="AO29" s="199"/>
      <c r="AP29" s="199"/>
      <c r="AQ29" s="270"/>
      <c r="AR29" s="198"/>
      <c r="AS29" s="7"/>
      <c r="AT29" s="7"/>
    </row>
    <row r="30" spans="1:264" ht="24" customHeight="1" x14ac:dyDescent="0.25">
      <c r="A30" s="7">
        <v>21</v>
      </c>
      <c r="B30" s="7" t="s">
        <v>248</v>
      </c>
      <c r="C30" s="7" t="s">
        <v>273</v>
      </c>
      <c r="D30" s="7" t="s">
        <v>274</v>
      </c>
      <c r="E30" s="197" t="s">
        <v>298</v>
      </c>
      <c r="F30" s="198" t="s">
        <v>249</v>
      </c>
      <c r="G30" s="199" t="s">
        <v>233</v>
      </c>
      <c r="H30" s="7"/>
      <c r="I30" s="199">
        <v>34</v>
      </c>
      <c r="J30" s="199" t="s">
        <v>434</v>
      </c>
      <c r="K30" s="199" t="s">
        <v>435</v>
      </c>
      <c r="L30" s="7" t="s">
        <v>436</v>
      </c>
      <c r="M30" s="199">
        <v>2</v>
      </c>
      <c r="N30" s="277" t="s">
        <v>437</v>
      </c>
      <c r="O30" s="213" t="s">
        <v>174</v>
      </c>
      <c r="P30" s="214" t="s">
        <v>178</v>
      </c>
      <c r="Q30" s="278">
        <v>75070018</v>
      </c>
      <c r="R30" s="258" t="s">
        <v>438</v>
      </c>
      <c r="S30" s="279" t="s">
        <v>439</v>
      </c>
      <c r="T30" s="289" t="s">
        <v>440</v>
      </c>
      <c r="U30" s="279">
        <v>3378323</v>
      </c>
      <c r="V30" s="279">
        <v>3216405795</v>
      </c>
      <c r="W30" s="7" t="s">
        <v>251</v>
      </c>
      <c r="X30" s="199">
        <f t="shared" si="6"/>
        <v>8</v>
      </c>
      <c r="Y30" s="198" t="s">
        <v>305</v>
      </c>
      <c r="Z30" s="199"/>
      <c r="AA30" s="199"/>
      <c r="AB30" s="207" t="s">
        <v>306</v>
      </c>
      <c r="AC30" s="208"/>
      <c r="AD30" s="208"/>
      <c r="AE30" s="199">
        <f t="shared" si="7"/>
        <v>8</v>
      </c>
      <c r="AF30" s="199">
        <f t="shared" si="8"/>
        <v>8</v>
      </c>
      <c r="AG30" s="199">
        <f t="shared" si="2"/>
        <v>16</v>
      </c>
      <c r="AH30" s="209"/>
      <c r="AI30" s="209">
        <f t="shared" si="3"/>
        <v>0</v>
      </c>
      <c r="AJ30" s="209">
        <f t="shared" si="4"/>
        <v>0</v>
      </c>
      <c r="AK30" s="209">
        <f t="shared" si="5"/>
        <v>0</v>
      </c>
      <c r="AL30" s="199"/>
      <c r="AM30" s="199"/>
      <c r="AN30" s="199"/>
      <c r="AO30" s="199"/>
      <c r="AP30" s="199"/>
      <c r="AQ30" s="198"/>
      <c r="AR30" s="198"/>
      <c r="AS30" s="7"/>
      <c r="AT30" s="7"/>
    </row>
    <row r="31" spans="1:264" s="276" customFormat="1" ht="24" customHeight="1" x14ac:dyDescent="0.25">
      <c r="A31" s="196">
        <v>22</v>
      </c>
      <c r="B31" s="196" t="s">
        <v>248</v>
      </c>
      <c r="C31" s="196" t="s">
        <v>273</v>
      </c>
      <c r="D31" s="196" t="s">
        <v>274</v>
      </c>
      <c r="E31" s="273" t="s">
        <v>275</v>
      </c>
      <c r="F31" s="270" t="s">
        <v>249</v>
      </c>
      <c r="G31" s="271" t="s">
        <v>233</v>
      </c>
      <c r="H31" s="200"/>
      <c r="I31" s="271">
        <v>34</v>
      </c>
      <c r="J31" s="271" t="s">
        <v>441</v>
      </c>
      <c r="K31" s="271" t="s">
        <v>442</v>
      </c>
      <c r="L31" s="201" t="s">
        <v>443</v>
      </c>
      <c r="M31" s="281">
        <v>4</v>
      </c>
      <c r="N31" s="202" t="s">
        <v>444</v>
      </c>
      <c r="O31" s="213" t="s">
        <v>182</v>
      </c>
      <c r="P31" s="214" t="s">
        <v>445</v>
      </c>
      <c r="Q31" s="290">
        <v>30733140</v>
      </c>
      <c r="R31" s="291" t="s">
        <v>249</v>
      </c>
      <c r="S31" s="292" t="s">
        <v>446</v>
      </c>
      <c r="T31" s="293" t="s">
        <v>447</v>
      </c>
      <c r="U31" s="292"/>
      <c r="V31" s="292">
        <v>3167554617</v>
      </c>
      <c r="W31" s="7" t="s">
        <v>251</v>
      </c>
      <c r="X31" s="199">
        <f>M31*4</f>
        <v>16</v>
      </c>
      <c r="Y31" s="270" t="s">
        <v>395</v>
      </c>
      <c r="Z31" s="271"/>
      <c r="AA31" s="271"/>
      <c r="AB31" s="274"/>
      <c r="AC31" s="208"/>
      <c r="AD31" s="208"/>
      <c r="AE31" s="199">
        <f>M31*4</f>
        <v>16</v>
      </c>
      <c r="AF31" s="199">
        <v>0</v>
      </c>
      <c r="AG31" s="199">
        <f>SUM(AE31:AF31)</f>
        <v>16</v>
      </c>
      <c r="AH31" s="209"/>
      <c r="AI31" s="209">
        <f>AH31*AE31</f>
        <v>0</v>
      </c>
      <c r="AJ31" s="209">
        <f>AH31*AF31</f>
        <v>0</v>
      </c>
      <c r="AK31" s="209">
        <f>SUM(AI31:AJ31)</f>
        <v>0</v>
      </c>
      <c r="AL31" s="199"/>
      <c r="AM31" s="199"/>
      <c r="AN31" s="199"/>
      <c r="AO31" s="199"/>
      <c r="AP31" s="199"/>
      <c r="AQ31" s="270"/>
      <c r="AR31" s="198"/>
      <c r="AS31" s="7"/>
      <c r="AT31" s="7"/>
    </row>
    <row r="32" spans="1:264" s="276" customFormat="1" ht="24" customHeight="1" x14ac:dyDescent="0.25">
      <c r="A32" s="196">
        <v>22</v>
      </c>
      <c r="B32" s="196" t="s">
        <v>248</v>
      </c>
      <c r="C32" s="196" t="s">
        <v>273</v>
      </c>
      <c r="D32" s="196" t="s">
        <v>274</v>
      </c>
      <c r="E32" s="273" t="s">
        <v>275</v>
      </c>
      <c r="F32" s="270" t="s">
        <v>249</v>
      </c>
      <c r="G32" s="271" t="s">
        <v>233</v>
      </c>
      <c r="H32" s="200"/>
      <c r="I32" s="271">
        <v>34</v>
      </c>
      <c r="J32" s="271" t="s">
        <v>441</v>
      </c>
      <c r="K32" s="271" t="s">
        <v>442</v>
      </c>
      <c r="L32" s="201" t="s">
        <v>443</v>
      </c>
      <c r="M32" s="281">
        <v>4</v>
      </c>
      <c r="N32" s="239" t="s">
        <v>448</v>
      </c>
      <c r="O32" s="213" t="s">
        <v>174</v>
      </c>
      <c r="P32" s="214" t="s">
        <v>230</v>
      </c>
      <c r="Q32" s="290">
        <v>38862728</v>
      </c>
      <c r="R32" s="291" t="s">
        <v>449</v>
      </c>
      <c r="S32" s="292" t="s">
        <v>450</v>
      </c>
      <c r="T32" s="227" t="s">
        <v>451</v>
      </c>
      <c r="U32" s="292" t="s">
        <v>452</v>
      </c>
      <c r="V32" s="292">
        <v>3108414242</v>
      </c>
      <c r="W32" s="7" t="s">
        <v>251</v>
      </c>
      <c r="X32" s="199">
        <f t="shared" si="6"/>
        <v>16</v>
      </c>
      <c r="Y32" s="270"/>
      <c r="Z32" s="271"/>
      <c r="AA32" s="271"/>
      <c r="AB32" s="274" t="s">
        <v>343</v>
      </c>
      <c r="AC32" s="208"/>
      <c r="AD32" s="208"/>
      <c r="AE32" s="199">
        <v>0</v>
      </c>
      <c r="AF32" s="199">
        <f t="shared" si="8"/>
        <v>16</v>
      </c>
      <c r="AG32" s="199">
        <f t="shared" si="2"/>
        <v>16</v>
      </c>
      <c r="AH32" s="209"/>
      <c r="AI32" s="209">
        <f t="shared" si="3"/>
        <v>0</v>
      </c>
      <c r="AJ32" s="209">
        <f t="shared" si="4"/>
        <v>0</v>
      </c>
      <c r="AK32" s="209">
        <f t="shared" si="5"/>
        <v>0</v>
      </c>
      <c r="AL32" s="199"/>
      <c r="AM32" s="199"/>
      <c r="AN32" s="199"/>
      <c r="AO32" s="199"/>
      <c r="AP32" s="199"/>
      <c r="AQ32" s="270"/>
      <c r="AR32" s="198"/>
      <c r="AS32" s="7"/>
      <c r="AT32" s="7"/>
    </row>
    <row r="33" spans="1:16371" s="276" customFormat="1" ht="24" customHeight="1" x14ac:dyDescent="0.25">
      <c r="A33" s="196">
        <v>23</v>
      </c>
      <c r="B33" s="196" t="s">
        <v>248</v>
      </c>
      <c r="C33" s="196" t="s">
        <v>273</v>
      </c>
      <c r="D33" s="196" t="s">
        <v>274</v>
      </c>
      <c r="E33" s="197" t="s">
        <v>322</v>
      </c>
      <c r="F33" s="270" t="s">
        <v>249</v>
      </c>
      <c r="G33" s="271" t="s">
        <v>233</v>
      </c>
      <c r="H33" s="200"/>
      <c r="I33" s="271">
        <v>34</v>
      </c>
      <c r="J33" s="271" t="s">
        <v>453</v>
      </c>
      <c r="K33" s="271" t="s">
        <v>454</v>
      </c>
      <c r="L33" s="201" t="s">
        <v>455</v>
      </c>
      <c r="M33" s="271">
        <v>3</v>
      </c>
      <c r="N33" s="239" t="s">
        <v>448</v>
      </c>
      <c r="O33" s="213" t="s">
        <v>174</v>
      </c>
      <c r="P33" s="214" t="s">
        <v>230</v>
      </c>
      <c r="Q33" s="290">
        <v>38862728</v>
      </c>
      <c r="R33" s="291" t="s">
        <v>449</v>
      </c>
      <c r="S33" s="292" t="s">
        <v>450</v>
      </c>
      <c r="T33" s="294" t="s">
        <v>451</v>
      </c>
      <c r="U33" s="292" t="s">
        <v>452</v>
      </c>
      <c r="V33" s="292">
        <v>3108414242</v>
      </c>
      <c r="W33" s="7" t="s">
        <v>251</v>
      </c>
      <c r="X33" s="199">
        <f t="shared" si="6"/>
        <v>12</v>
      </c>
      <c r="Y33" s="270" t="s">
        <v>456</v>
      </c>
      <c r="Z33" s="271"/>
      <c r="AA33" s="271"/>
      <c r="AB33" s="274" t="s">
        <v>334</v>
      </c>
      <c r="AC33" s="208"/>
      <c r="AD33" s="208"/>
      <c r="AE33" s="199">
        <f t="shared" si="7"/>
        <v>12</v>
      </c>
      <c r="AF33" s="199">
        <f t="shared" si="8"/>
        <v>12</v>
      </c>
      <c r="AG33" s="199">
        <f t="shared" si="2"/>
        <v>24</v>
      </c>
      <c r="AH33" s="209"/>
      <c r="AI33" s="209">
        <f t="shared" si="3"/>
        <v>0</v>
      </c>
      <c r="AJ33" s="209">
        <f t="shared" si="4"/>
        <v>0</v>
      </c>
      <c r="AK33" s="209">
        <f t="shared" si="5"/>
        <v>0</v>
      </c>
      <c r="AL33" s="199"/>
      <c r="AM33" s="199"/>
      <c r="AN33" s="199"/>
      <c r="AO33" s="199"/>
      <c r="AP33" s="199"/>
      <c r="AQ33" s="270"/>
      <c r="AR33" s="198"/>
      <c r="AS33" s="7"/>
      <c r="AT33" s="7"/>
    </row>
    <row r="34" spans="1:16371" s="276" customFormat="1" ht="24" customHeight="1" x14ac:dyDescent="0.25">
      <c r="A34" s="196">
        <v>24</v>
      </c>
      <c r="B34" s="196" t="s">
        <v>248</v>
      </c>
      <c r="C34" s="196" t="s">
        <v>273</v>
      </c>
      <c r="D34" s="196" t="s">
        <v>274</v>
      </c>
      <c r="E34" s="197" t="s">
        <v>322</v>
      </c>
      <c r="F34" s="270" t="s">
        <v>249</v>
      </c>
      <c r="G34" s="271" t="s">
        <v>457</v>
      </c>
      <c r="H34" s="200"/>
      <c r="I34" s="271">
        <v>24</v>
      </c>
      <c r="J34" s="271" t="s">
        <v>458</v>
      </c>
      <c r="K34" s="271" t="s">
        <v>459</v>
      </c>
      <c r="L34" s="201" t="s">
        <v>460</v>
      </c>
      <c r="M34" s="271">
        <v>3</v>
      </c>
      <c r="N34" s="243" t="s">
        <v>461</v>
      </c>
      <c r="O34" s="213" t="s">
        <v>174</v>
      </c>
      <c r="P34" s="214" t="s">
        <v>230</v>
      </c>
      <c r="Q34" s="224">
        <v>16286121</v>
      </c>
      <c r="R34" s="229" t="s">
        <v>249</v>
      </c>
      <c r="S34" s="226" t="s">
        <v>462</v>
      </c>
      <c r="T34" s="227" t="s">
        <v>463</v>
      </c>
      <c r="U34" s="226">
        <v>3711934</v>
      </c>
      <c r="V34" s="226">
        <v>3167428209</v>
      </c>
      <c r="W34" s="7" t="s">
        <v>251</v>
      </c>
      <c r="X34" s="199">
        <f t="shared" si="6"/>
        <v>12</v>
      </c>
      <c r="Y34" s="270" t="s">
        <v>456</v>
      </c>
      <c r="Z34" s="271"/>
      <c r="AA34" s="271"/>
      <c r="AB34" s="274" t="s">
        <v>334</v>
      </c>
      <c r="AC34" s="208"/>
      <c r="AD34" s="208"/>
      <c r="AE34" s="199">
        <f t="shared" si="7"/>
        <v>12</v>
      </c>
      <c r="AF34" s="199">
        <f t="shared" si="8"/>
        <v>12</v>
      </c>
      <c r="AG34" s="199">
        <f t="shared" si="2"/>
        <v>24</v>
      </c>
      <c r="AH34" s="209"/>
      <c r="AI34" s="209">
        <f t="shared" si="3"/>
        <v>0</v>
      </c>
      <c r="AJ34" s="209">
        <f t="shared" si="4"/>
        <v>0</v>
      </c>
      <c r="AK34" s="209">
        <f t="shared" si="5"/>
        <v>0</v>
      </c>
      <c r="AL34" s="295"/>
      <c r="AM34" s="199"/>
      <c r="AN34" s="199"/>
      <c r="AO34" s="199"/>
      <c r="AP34" s="199"/>
      <c r="AQ34" s="270"/>
      <c r="AR34" s="198"/>
      <c r="AS34" s="7"/>
      <c r="AT34" s="7"/>
    </row>
    <row r="35" spans="1:16371" s="276" customFormat="1" ht="24" customHeight="1" x14ac:dyDescent="0.2">
      <c r="A35" s="196">
        <v>25</v>
      </c>
      <c r="B35" s="196" t="s">
        <v>248</v>
      </c>
      <c r="C35" s="196" t="s">
        <v>273</v>
      </c>
      <c r="D35" s="196" t="s">
        <v>274</v>
      </c>
      <c r="E35" s="197" t="s">
        <v>322</v>
      </c>
      <c r="F35" s="270" t="s">
        <v>249</v>
      </c>
      <c r="G35" s="271" t="s">
        <v>457</v>
      </c>
      <c r="H35" s="200"/>
      <c r="I35" s="271">
        <v>23</v>
      </c>
      <c r="J35" s="271" t="s">
        <v>464</v>
      </c>
      <c r="K35" s="271" t="s">
        <v>465</v>
      </c>
      <c r="L35" s="201" t="s">
        <v>466</v>
      </c>
      <c r="M35" s="271">
        <v>2</v>
      </c>
      <c r="N35" s="296" t="s">
        <v>467</v>
      </c>
      <c r="O35" s="213" t="s">
        <v>174</v>
      </c>
      <c r="P35" s="214" t="s">
        <v>178</v>
      </c>
      <c r="Q35" s="278" t="s">
        <v>468</v>
      </c>
      <c r="R35" s="257" t="s">
        <v>249</v>
      </c>
      <c r="S35" s="279" t="s">
        <v>469</v>
      </c>
      <c r="T35" s="289" t="s">
        <v>470</v>
      </c>
      <c r="U35" s="297">
        <v>3235232</v>
      </c>
      <c r="V35" s="297">
        <v>3016082326</v>
      </c>
      <c r="W35" s="7" t="s">
        <v>251</v>
      </c>
      <c r="X35" s="199">
        <f t="shared" si="6"/>
        <v>8</v>
      </c>
      <c r="Y35" s="272" t="s">
        <v>252</v>
      </c>
      <c r="Z35" s="273"/>
      <c r="AA35" s="273"/>
      <c r="AB35" s="274"/>
      <c r="AC35" s="200"/>
      <c r="AD35" s="200"/>
      <c r="AE35" s="199">
        <f t="shared" si="7"/>
        <v>8</v>
      </c>
      <c r="AF35" s="199">
        <v>0</v>
      </c>
      <c r="AG35" s="199">
        <f t="shared" si="2"/>
        <v>8</v>
      </c>
      <c r="AH35" s="209"/>
      <c r="AI35" s="209">
        <f t="shared" si="3"/>
        <v>0</v>
      </c>
      <c r="AJ35" s="209">
        <f t="shared" si="4"/>
        <v>0</v>
      </c>
      <c r="AK35" s="209">
        <f t="shared" si="5"/>
        <v>0</v>
      </c>
      <c r="AL35" s="199"/>
      <c r="AM35" s="199"/>
      <c r="AN35" s="199"/>
      <c r="AO35" s="199"/>
      <c r="AP35" s="199"/>
      <c r="AQ35" s="270"/>
      <c r="AR35" s="198"/>
      <c r="AS35" s="7"/>
      <c r="AT35" s="7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  <c r="BS35" s="275"/>
      <c r="BT35" s="275"/>
      <c r="BU35" s="275"/>
      <c r="BV35" s="275"/>
      <c r="BW35" s="275"/>
      <c r="BX35" s="275"/>
      <c r="BY35" s="275"/>
      <c r="BZ35" s="275"/>
      <c r="CA35" s="275"/>
      <c r="CB35" s="275"/>
      <c r="CC35" s="275"/>
      <c r="CD35" s="275"/>
      <c r="CE35" s="275"/>
      <c r="CF35" s="275"/>
      <c r="CG35" s="275"/>
      <c r="CH35" s="275"/>
      <c r="CI35" s="275"/>
      <c r="CJ35" s="275"/>
      <c r="CK35" s="275"/>
      <c r="CL35" s="275"/>
      <c r="CM35" s="275"/>
      <c r="CN35" s="275"/>
      <c r="CO35" s="275"/>
      <c r="CP35" s="275"/>
      <c r="CQ35" s="275"/>
      <c r="CR35" s="275"/>
      <c r="CS35" s="275"/>
      <c r="CT35" s="275"/>
      <c r="CU35" s="275"/>
      <c r="CV35" s="275"/>
      <c r="CW35" s="275"/>
      <c r="CX35" s="275"/>
      <c r="CY35" s="275"/>
      <c r="CZ35" s="275"/>
      <c r="DA35" s="275"/>
      <c r="DB35" s="275"/>
      <c r="DC35" s="275"/>
      <c r="DD35" s="275"/>
      <c r="DE35" s="275"/>
      <c r="DF35" s="275"/>
      <c r="DG35" s="275"/>
      <c r="DH35" s="275"/>
      <c r="DI35" s="275"/>
      <c r="DJ35" s="275"/>
      <c r="DK35" s="275"/>
      <c r="DL35" s="275"/>
      <c r="DM35" s="275"/>
      <c r="DN35" s="275"/>
      <c r="DO35" s="275"/>
      <c r="DP35" s="275"/>
      <c r="DQ35" s="275"/>
      <c r="DR35" s="275"/>
      <c r="DS35" s="275"/>
      <c r="DT35" s="275"/>
      <c r="DU35" s="275"/>
      <c r="DV35" s="275"/>
      <c r="DW35" s="275"/>
      <c r="DX35" s="275"/>
      <c r="DY35" s="275"/>
      <c r="DZ35" s="275"/>
      <c r="EA35" s="275"/>
      <c r="EB35" s="275"/>
      <c r="EC35" s="275"/>
      <c r="ED35" s="275"/>
      <c r="EE35" s="275"/>
      <c r="EF35" s="275"/>
      <c r="EG35" s="275"/>
      <c r="EH35" s="275"/>
      <c r="EI35" s="275"/>
      <c r="EJ35" s="275"/>
      <c r="EK35" s="275"/>
      <c r="EL35" s="275"/>
      <c r="EM35" s="275"/>
      <c r="EN35" s="275"/>
      <c r="EO35" s="275"/>
      <c r="EP35" s="275"/>
      <c r="EQ35" s="275"/>
      <c r="ER35" s="275"/>
      <c r="ES35" s="275"/>
      <c r="ET35" s="275"/>
      <c r="EU35" s="275"/>
      <c r="EV35" s="275"/>
      <c r="EW35" s="275"/>
      <c r="EX35" s="275"/>
      <c r="EY35" s="275"/>
      <c r="EZ35" s="275"/>
      <c r="FA35" s="275"/>
      <c r="FB35" s="275"/>
      <c r="FC35" s="275"/>
      <c r="FD35" s="275"/>
      <c r="FE35" s="275"/>
      <c r="FF35" s="275"/>
      <c r="FG35" s="275"/>
      <c r="FH35" s="275"/>
      <c r="FI35" s="275"/>
      <c r="FJ35" s="275"/>
      <c r="FK35" s="275"/>
      <c r="FL35" s="275"/>
      <c r="FM35" s="275"/>
      <c r="FN35" s="275"/>
      <c r="FO35" s="275"/>
      <c r="FP35" s="275"/>
      <c r="FQ35" s="275"/>
      <c r="FR35" s="275"/>
      <c r="FS35" s="275"/>
      <c r="FT35" s="275"/>
      <c r="FU35" s="275"/>
      <c r="FV35" s="275"/>
      <c r="FW35" s="275"/>
      <c r="FX35" s="275"/>
      <c r="FY35" s="275"/>
      <c r="FZ35" s="275"/>
      <c r="GA35" s="275"/>
      <c r="GB35" s="275"/>
      <c r="GC35" s="275"/>
      <c r="GD35" s="275"/>
      <c r="GE35" s="275"/>
      <c r="GF35" s="275"/>
      <c r="GG35" s="275"/>
      <c r="GH35" s="275"/>
      <c r="GI35" s="275"/>
      <c r="GJ35" s="275"/>
      <c r="GK35" s="275"/>
      <c r="GL35" s="275"/>
      <c r="GM35" s="275"/>
      <c r="GN35" s="275"/>
      <c r="GO35" s="275"/>
      <c r="GP35" s="275"/>
      <c r="GQ35" s="275"/>
      <c r="GR35" s="275"/>
      <c r="GS35" s="275"/>
      <c r="GT35" s="275"/>
      <c r="GU35" s="275"/>
      <c r="GV35" s="275"/>
      <c r="GW35" s="275"/>
      <c r="GX35" s="275"/>
      <c r="GY35" s="275"/>
      <c r="GZ35" s="275"/>
      <c r="HA35" s="275"/>
      <c r="HB35" s="275"/>
      <c r="HC35" s="275"/>
      <c r="HD35" s="275"/>
      <c r="HE35" s="275"/>
      <c r="HF35" s="275"/>
      <c r="HG35" s="275"/>
    </row>
    <row r="36" spans="1:16371" s="276" customFormat="1" ht="24" customHeight="1" x14ac:dyDescent="0.2">
      <c r="A36" s="196">
        <v>25</v>
      </c>
      <c r="B36" s="196" t="s">
        <v>248</v>
      </c>
      <c r="C36" s="196" t="s">
        <v>273</v>
      </c>
      <c r="D36" s="196" t="s">
        <v>274</v>
      </c>
      <c r="E36" s="197" t="s">
        <v>322</v>
      </c>
      <c r="F36" s="270" t="s">
        <v>249</v>
      </c>
      <c r="G36" s="271" t="s">
        <v>457</v>
      </c>
      <c r="H36" s="200"/>
      <c r="I36" s="271">
        <v>23</v>
      </c>
      <c r="J36" s="271" t="s">
        <v>464</v>
      </c>
      <c r="K36" s="271" t="s">
        <v>465</v>
      </c>
      <c r="L36" s="201" t="s">
        <v>466</v>
      </c>
      <c r="M36" s="271">
        <v>2</v>
      </c>
      <c r="N36" s="213" t="s">
        <v>471</v>
      </c>
      <c r="O36" s="213" t="s">
        <v>351</v>
      </c>
      <c r="P36" s="214" t="s">
        <v>445</v>
      </c>
      <c r="Q36" s="278">
        <v>43612431</v>
      </c>
      <c r="R36" s="257" t="s">
        <v>177</v>
      </c>
      <c r="S36" s="279" t="s">
        <v>472</v>
      </c>
      <c r="T36" s="298" t="s">
        <v>473</v>
      </c>
      <c r="U36" s="297">
        <v>4963261</v>
      </c>
      <c r="V36" s="297">
        <v>3113036372</v>
      </c>
      <c r="W36" s="7" t="s">
        <v>251</v>
      </c>
      <c r="X36" s="199">
        <f t="shared" si="6"/>
        <v>8</v>
      </c>
      <c r="Y36" s="272"/>
      <c r="Z36" s="273"/>
      <c r="AA36" s="273"/>
      <c r="AB36" s="274" t="s">
        <v>417</v>
      </c>
      <c r="AC36" s="200"/>
      <c r="AD36" s="200"/>
      <c r="AE36" s="199">
        <v>0</v>
      </c>
      <c r="AF36" s="199">
        <f>M36*4</f>
        <v>8</v>
      </c>
      <c r="AG36" s="199">
        <f>SUM(AE36:AF36)</f>
        <v>8</v>
      </c>
      <c r="AH36" s="209"/>
      <c r="AI36" s="209">
        <f>AH36*AE36</f>
        <v>0</v>
      </c>
      <c r="AJ36" s="209">
        <f>AH36*AF36</f>
        <v>0</v>
      </c>
      <c r="AK36" s="209">
        <f>SUM(AI36:AJ36)</f>
        <v>0</v>
      </c>
      <c r="AL36" s="199"/>
      <c r="AM36" s="199"/>
      <c r="AN36" s="199"/>
      <c r="AO36" s="199"/>
      <c r="AP36" s="199"/>
      <c r="AQ36" s="270"/>
      <c r="AR36" s="198"/>
      <c r="AS36" s="7"/>
      <c r="AT36" s="7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  <c r="BS36" s="275"/>
      <c r="BT36" s="275"/>
      <c r="BU36" s="275"/>
      <c r="BV36" s="275"/>
      <c r="BW36" s="275"/>
      <c r="BX36" s="275"/>
      <c r="BY36" s="275"/>
      <c r="BZ36" s="275"/>
      <c r="CA36" s="275"/>
      <c r="CB36" s="275"/>
      <c r="CC36" s="275"/>
      <c r="CD36" s="275"/>
      <c r="CE36" s="275"/>
      <c r="CF36" s="275"/>
      <c r="CG36" s="275"/>
      <c r="CH36" s="275"/>
      <c r="CI36" s="275"/>
      <c r="CJ36" s="275"/>
      <c r="CK36" s="275"/>
      <c r="CL36" s="275"/>
      <c r="CM36" s="275"/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  <c r="CX36" s="275"/>
      <c r="CY36" s="275"/>
      <c r="CZ36" s="275"/>
      <c r="DA36" s="275"/>
      <c r="DB36" s="275"/>
      <c r="DC36" s="275"/>
      <c r="DD36" s="275"/>
      <c r="DE36" s="275"/>
      <c r="DF36" s="275"/>
      <c r="DG36" s="275"/>
      <c r="DH36" s="275"/>
      <c r="DI36" s="275"/>
      <c r="DJ36" s="275"/>
      <c r="DK36" s="275"/>
      <c r="DL36" s="275"/>
      <c r="DM36" s="275"/>
      <c r="DN36" s="275"/>
      <c r="DO36" s="275"/>
      <c r="DP36" s="275"/>
      <c r="DQ36" s="275"/>
      <c r="DR36" s="275"/>
      <c r="DS36" s="275"/>
      <c r="DT36" s="275"/>
      <c r="DU36" s="275"/>
      <c r="DV36" s="275"/>
      <c r="DW36" s="275"/>
      <c r="DX36" s="275"/>
      <c r="DY36" s="275"/>
      <c r="DZ36" s="275"/>
      <c r="EA36" s="275"/>
      <c r="EB36" s="275"/>
      <c r="EC36" s="275"/>
      <c r="ED36" s="275"/>
      <c r="EE36" s="275"/>
      <c r="EF36" s="275"/>
      <c r="EG36" s="275"/>
      <c r="EH36" s="275"/>
      <c r="EI36" s="275"/>
      <c r="EJ36" s="275"/>
      <c r="EK36" s="275"/>
      <c r="EL36" s="275"/>
      <c r="EM36" s="275"/>
      <c r="EN36" s="275"/>
      <c r="EO36" s="275"/>
      <c r="EP36" s="275"/>
      <c r="EQ36" s="275"/>
      <c r="ER36" s="275"/>
      <c r="ES36" s="275"/>
      <c r="ET36" s="275"/>
      <c r="EU36" s="275"/>
      <c r="EV36" s="275"/>
      <c r="EW36" s="275"/>
      <c r="EX36" s="275"/>
      <c r="EY36" s="275"/>
      <c r="EZ36" s="275"/>
      <c r="FA36" s="275"/>
      <c r="FB36" s="275"/>
      <c r="FC36" s="275"/>
      <c r="FD36" s="275"/>
      <c r="FE36" s="275"/>
      <c r="FF36" s="275"/>
      <c r="FG36" s="275"/>
      <c r="FH36" s="275"/>
      <c r="FI36" s="275"/>
      <c r="FJ36" s="275"/>
      <c r="FK36" s="275"/>
      <c r="FL36" s="275"/>
      <c r="FM36" s="275"/>
      <c r="FN36" s="275"/>
      <c r="FO36" s="275"/>
      <c r="FP36" s="275"/>
      <c r="FQ36" s="275"/>
      <c r="FR36" s="275"/>
      <c r="FS36" s="275"/>
      <c r="FT36" s="275"/>
      <c r="FU36" s="275"/>
      <c r="FV36" s="275"/>
      <c r="FW36" s="275"/>
      <c r="FX36" s="275"/>
      <c r="FY36" s="275"/>
      <c r="FZ36" s="275"/>
      <c r="GA36" s="275"/>
      <c r="GB36" s="275"/>
      <c r="GC36" s="275"/>
      <c r="GD36" s="275"/>
      <c r="GE36" s="275"/>
      <c r="GF36" s="275"/>
      <c r="GG36" s="275"/>
      <c r="GH36" s="275"/>
      <c r="GI36" s="275"/>
      <c r="GJ36" s="275"/>
      <c r="GK36" s="275"/>
      <c r="GL36" s="275"/>
      <c r="GM36" s="275"/>
      <c r="GN36" s="275"/>
      <c r="GO36" s="275"/>
      <c r="GP36" s="275"/>
      <c r="GQ36" s="275"/>
      <c r="GR36" s="275"/>
      <c r="GS36" s="275"/>
      <c r="GT36" s="275"/>
      <c r="GU36" s="275"/>
      <c r="GV36" s="275"/>
      <c r="GW36" s="275"/>
      <c r="GX36" s="275"/>
      <c r="GY36" s="275"/>
      <c r="GZ36" s="275"/>
      <c r="HA36" s="275"/>
      <c r="HB36" s="275"/>
      <c r="HC36" s="275"/>
      <c r="HD36" s="275"/>
      <c r="HE36" s="275"/>
      <c r="HF36" s="275"/>
      <c r="HG36" s="275"/>
    </row>
    <row r="37" spans="1:16371" s="276" customFormat="1" ht="14.25" x14ac:dyDescent="0.25">
      <c r="A37" s="196">
        <v>26</v>
      </c>
      <c r="B37" s="196" t="s">
        <v>248</v>
      </c>
      <c r="C37" s="196" t="s">
        <v>273</v>
      </c>
      <c r="D37" s="196" t="s">
        <v>274</v>
      </c>
      <c r="E37" s="273" t="s">
        <v>275</v>
      </c>
      <c r="F37" s="270" t="s">
        <v>249</v>
      </c>
      <c r="G37" s="271" t="s">
        <v>457</v>
      </c>
      <c r="H37" s="200"/>
      <c r="I37" s="271">
        <v>22</v>
      </c>
      <c r="J37" s="271" t="s">
        <v>474</v>
      </c>
      <c r="K37" s="271" t="s">
        <v>475</v>
      </c>
      <c r="L37" s="201" t="s">
        <v>476</v>
      </c>
      <c r="M37" s="281">
        <v>4</v>
      </c>
      <c r="N37" s="287" t="s">
        <v>431</v>
      </c>
      <c r="O37" s="213" t="s">
        <v>174</v>
      </c>
      <c r="P37" s="229" t="s">
        <v>179</v>
      </c>
      <c r="Q37" s="278">
        <v>86065689</v>
      </c>
      <c r="R37" s="258" t="s">
        <v>432</v>
      </c>
      <c r="S37" s="279" t="s">
        <v>433</v>
      </c>
      <c r="T37" s="288" t="str">
        <f>HYPERLINK("mailto:jbolanos@fas.com.co","jbolanos@fas.com.co")</f>
        <v>jbolanos@fas.com.co</v>
      </c>
      <c r="U37" s="279">
        <v>5151788</v>
      </c>
      <c r="V37" s="279">
        <v>3173723470</v>
      </c>
      <c r="W37" s="7" t="s">
        <v>251</v>
      </c>
      <c r="X37" s="199">
        <f t="shared" si="6"/>
        <v>16</v>
      </c>
      <c r="Y37" s="270" t="s">
        <v>395</v>
      </c>
      <c r="Z37" s="271"/>
      <c r="AA37" s="271"/>
      <c r="AB37" s="274" t="s">
        <v>343</v>
      </c>
      <c r="AC37" s="208"/>
      <c r="AD37" s="208"/>
      <c r="AE37" s="199">
        <f t="shared" si="7"/>
        <v>16</v>
      </c>
      <c r="AF37" s="199">
        <f t="shared" si="8"/>
        <v>16</v>
      </c>
      <c r="AG37" s="199">
        <f t="shared" si="2"/>
        <v>32</v>
      </c>
      <c r="AH37" s="209"/>
      <c r="AI37" s="209">
        <f t="shared" si="3"/>
        <v>0</v>
      </c>
      <c r="AJ37" s="209">
        <f t="shared" si="4"/>
        <v>0</v>
      </c>
      <c r="AK37" s="209">
        <f t="shared" si="5"/>
        <v>0</v>
      </c>
      <c r="AL37" s="199"/>
      <c r="AM37" s="199"/>
      <c r="AN37" s="199"/>
      <c r="AO37" s="199"/>
      <c r="AP37" s="199"/>
      <c r="AQ37" s="270"/>
      <c r="AR37" s="198"/>
      <c r="AS37" s="7"/>
      <c r="AT37" s="7"/>
    </row>
    <row r="38" spans="1:16371" s="276" customFormat="1" ht="127.5" x14ac:dyDescent="0.2">
      <c r="A38" s="196">
        <v>27</v>
      </c>
      <c r="B38" s="196" t="s">
        <v>248</v>
      </c>
      <c r="C38" s="196" t="s">
        <v>273</v>
      </c>
      <c r="D38" s="196" t="s">
        <v>274</v>
      </c>
      <c r="E38" s="273" t="s">
        <v>275</v>
      </c>
      <c r="F38" s="299" t="s">
        <v>249</v>
      </c>
      <c r="G38" s="271" t="s">
        <v>457</v>
      </c>
      <c r="H38" s="200"/>
      <c r="I38" s="271">
        <v>21</v>
      </c>
      <c r="J38" s="271" t="s">
        <v>477</v>
      </c>
      <c r="K38" s="271" t="s">
        <v>478</v>
      </c>
      <c r="L38" s="201" t="s">
        <v>479</v>
      </c>
      <c r="M38" s="281">
        <v>2</v>
      </c>
      <c r="N38" s="277" t="s">
        <v>419</v>
      </c>
      <c r="O38" s="213" t="s">
        <v>174</v>
      </c>
      <c r="P38" s="214" t="s">
        <v>178</v>
      </c>
      <c r="Q38" s="278" t="s">
        <v>420</v>
      </c>
      <c r="R38" s="257" t="s">
        <v>249</v>
      </c>
      <c r="S38" s="279" t="s">
        <v>421</v>
      </c>
      <c r="T38" s="280" t="s">
        <v>422</v>
      </c>
      <c r="U38" s="279"/>
      <c r="V38" s="279">
        <v>3164844911</v>
      </c>
      <c r="W38" s="7" t="s">
        <v>251</v>
      </c>
      <c r="X38" s="199">
        <f t="shared" si="6"/>
        <v>8</v>
      </c>
      <c r="Y38" s="270" t="s">
        <v>480</v>
      </c>
      <c r="Z38" s="271"/>
      <c r="AA38" s="271"/>
      <c r="AB38" s="274" t="s">
        <v>286</v>
      </c>
      <c r="AC38" s="208"/>
      <c r="AD38" s="208"/>
      <c r="AE38" s="199">
        <f t="shared" si="7"/>
        <v>8</v>
      </c>
      <c r="AF38" s="199">
        <f t="shared" si="8"/>
        <v>8</v>
      </c>
      <c r="AG38" s="199">
        <f t="shared" si="2"/>
        <v>16</v>
      </c>
      <c r="AH38" s="209"/>
      <c r="AI38" s="209">
        <f t="shared" si="3"/>
        <v>0</v>
      </c>
      <c r="AJ38" s="209">
        <f t="shared" si="4"/>
        <v>0</v>
      </c>
      <c r="AK38" s="209">
        <f t="shared" si="5"/>
        <v>0</v>
      </c>
      <c r="AL38" s="199"/>
      <c r="AM38" s="199"/>
      <c r="AN38" s="199"/>
      <c r="AO38" s="199"/>
      <c r="AP38" s="199"/>
      <c r="AQ38" s="270"/>
      <c r="AR38" s="198"/>
      <c r="AS38" s="7"/>
      <c r="AT38" s="7"/>
    </row>
    <row r="39" spans="1:16371" ht="25.5" x14ac:dyDescent="0.2">
      <c r="A39" s="7">
        <v>28</v>
      </c>
      <c r="B39" s="7" t="s">
        <v>248</v>
      </c>
      <c r="C39" s="7" t="s">
        <v>273</v>
      </c>
      <c r="D39" s="7" t="s">
        <v>274</v>
      </c>
      <c r="E39" s="197" t="s">
        <v>298</v>
      </c>
      <c r="F39" s="198" t="s">
        <v>249</v>
      </c>
      <c r="G39" s="199" t="s">
        <v>457</v>
      </c>
      <c r="H39" s="7"/>
      <c r="I39" s="199">
        <v>22</v>
      </c>
      <c r="J39" s="199" t="s">
        <v>481</v>
      </c>
      <c r="K39" s="199" t="s">
        <v>482</v>
      </c>
      <c r="L39" s="7" t="s">
        <v>483</v>
      </c>
      <c r="M39" s="199">
        <v>4</v>
      </c>
      <c r="N39" s="243" t="s">
        <v>350</v>
      </c>
      <c r="O39" s="213" t="s">
        <v>351</v>
      </c>
      <c r="P39" s="229" t="s">
        <v>179</v>
      </c>
      <c r="Q39" s="244">
        <v>31287222</v>
      </c>
      <c r="R39" s="245" t="s">
        <v>249</v>
      </c>
      <c r="S39" s="246" t="s">
        <v>352</v>
      </c>
      <c r="T39" s="227" t="s">
        <v>353</v>
      </c>
      <c r="U39" s="246">
        <v>6649571</v>
      </c>
      <c r="V39" s="246">
        <v>3155090581</v>
      </c>
      <c r="W39" s="7" t="s">
        <v>251</v>
      </c>
      <c r="X39" s="199">
        <f t="shared" si="6"/>
        <v>16</v>
      </c>
      <c r="Y39" s="198" t="s">
        <v>484</v>
      </c>
      <c r="Z39" s="199"/>
      <c r="AA39" s="199"/>
      <c r="AB39" s="207" t="s">
        <v>485</v>
      </c>
      <c r="AC39" s="208"/>
      <c r="AD39" s="208"/>
      <c r="AE39" s="199">
        <f t="shared" si="7"/>
        <v>16</v>
      </c>
      <c r="AF39" s="199">
        <f t="shared" si="8"/>
        <v>16</v>
      </c>
      <c r="AG39" s="199">
        <f t="shared" si="2"/>
        <v>32</v>
      </c>
      <c r="AH39" s="209"/>
      <c r="AI39" s="209">
        <f t="shared" si="3"/>
        <v>0</v>
      </c>
      <c r="AJ39" s="209">
        <f t="shared" si="4"/>
        <v>0</v>
      </c>
      <c r="AK39" s="209">
        <f t="shared" si="5"/>
        <v>0</v>
      </c>
      <c r="AL39" s="199"/>
      <c r="AM39" s="199"/>
      <c r="AN39" s="199"/>
      <c r="AO39" s="199"/>
      <c r="AP39" s="199"/>
      <c r="AQ39" s="198" t="s">
        <v>486</v>
      </c>
      <c r="AR39" s="198"/>
      <c r="AS39" s="7"/>
      <c r="AT39" s="7"/>
    </row>
    <row r="40" spans="1:16371" s="276" customFormat="1" ht="22.5" x14ac:dyDescent="0.25">
      <c r="A40" s="196">
        <v>29</v>
      </c>
      <c r="B40" s="196" t="s">
        <v>248</v>
      </c>
      <c r="C40" s="196" t="s">
        <v>273</v>
      </c>
      <c r="D40" s="196" t="s">
        <v>274</v>
      </c>
      <c r="E40" s="273" t="s">
        <v>275</v>
      </c>
      <c r="F40" s="270" t="s">
        <v>249</v>
      </c>
      <c r="G40" s="271" t="s">
        <v>487</v>
      </c>
      <c r="H40" s="200"/>
      <c r="I40" s="271">
        <v>18</v>
      </c>
      <c r="J40" s="271" t="s">
        <v>488</v>
      </c>
      <c r="K40" s="271" t="s">
        <v>489</v>
      </c>
      <c r="L40" s="201" t="s">
        <v>490</v>
      </c>
      <c r="M40" s="281">
        <v>4</v>
      </c>
      <c r="N40" s="243" t="s">
        <v>461</v>
      </c>
      <c r="O40" s="213" t="s">
        <v>174</v>
      </c>
      <c r="P40" s="214" t="s">
        <v>230</v>
      </c>
      <c r="Q40" s="224">
        <v>16286121</v>
      </c>
      <c r="R40" s="229" t="s">
        <v>249</v>
      </c>
      <c r="S40" s="226" t="s">
        <v>462</v>
      </c>
      <c r="T40" s="227" t="s">
        <v>463</v>
      </c>
      <c r="U40" s="226">
        <v>3711934</v>
      </c>
      <c r="V40" s="226">
        <v>3167428209</v>
      </c>
      <c r="W40" s="7" t="s">
        <v>251</v>
      </c>
      <c r="X40" s="199">
        <f t="shared" si="6"/>
        <v>16</v>
      </c>
      <c r="Y40" s="270" t="s">
        <v>395</v>
      </c>
      <c r="Z40" s="271"/>
      <c r="AA40" s="271"/>
      <c r="AB40" s="274" t="s">
        <v>343</v>
      </c>
      <c r="AC40" s="200"/>
      <c r="AD40" s="200"/>
      <c r="AE40" s="199">
        <f t="shared" si="7"/>
        <v>16</v>
      </c>
      <c r="AF40" s="199">
        <f t="shared" si="8"/>
        <v>16</v>
      </c>
      <c r="AG40" s="199">
        <f t="shared" si="2"/>
        <v>32</v>
      </c>
      <c r="AH40" s="209"/>
      <c r="AI40" s="209">
        <f t="shared" si="3"/>
        <v>0</v>
      </c>
      <c r="AJ40" s="209">
        <f t="shared" si="4"/>
        <v>0</v>
      </c>
      <c r="AK40" s="209">
        <f t="shared" si="5"/>
        <v>0</v>
      </c>
      <c r="AL40" s="199"/>
      <c r="AM40" s="199"/>
      <c r="AN40" s="199"/>
      <c r="AO40" s="199"/>
      <c r="AP40" s="199"/>
      <c r="AQ40" s="270"/>
      <c r="AR40" s="198"/>
      <c r="AS40" s="7"/>
      <c r="AT40" s="7"/>
    </row>
    <row r="41" spans="1:16371" s="276" customFormat="1" ht="14.25" x14ac:dyDescent="0.25">
      <c r="A41" s="196">
        <v>30</v>
      </c>
      <c r="B41" s="196" t="s">
        <v>248</v>
      </c>
      <c r="C41" s="196" t="s">
        <v>273</v>
      </c>
      <c r="D41" s="196" t="s">
        <v>274</v>
      </c>
      <c r="E41" s="197" t="s">
        <v>322</v>
      </c>
      <c r="F41" s="270" t="s">
        <v>249</v>
      </c>
      <c r="G41" s="271" t="s">
        <v>487</v>
      </c>
      <c r="H41" s="200"/>
      <c r="I41" s="271">
        <v>20</v>
      </c>
      <c r="J41" s="271" t="s">
        <v>491</v>
      </c>
      <c r="K41" s="271" t="s">
        <v>492</v>
      </c>
      <c r="L41" s="201" t="s">
        <v>493</v>
      </c>
      <c r="M41" s="271">
        <v>2</v>
      </c>
      <c r="N41" s="239" t="s">
        <v>448</v>
      </c>
      <c r="O41" s="213" t="s">
        <v>174</v>
      </c>
      <c r="P41" s="214" t="s">
        <v>230</v>
      </c>
      <c r="Q41" s="290">
        <v>38862728</v>
      </c>
      <c r="R41" s="291" t="s">
        <v>449</v>
      </c>
      <c r="S41" s="292" t="s">
        <v>450</v>
      </c>
      <c r="T41" s="294" t="s">
        <v>451</v>
      </c>
      <c r="U41" s="292" t="s">
        <v>452</v>
      </c>
      <c r="V41" s="292">
        <v>3108414242</v>
      </c>
      <c r="W41" s="7" t="s">
        <v>251</v>
      </c>
      <c r="X41" s="199">
        <f t="shared" si="6"/>
        <v>8</v>
      </c>
      <c r="Y41" s="272" t="s">
        <v>252</v>
      </c>
      <c r="Z41" s="273"/>
      <c r="AA41" s="273"/>
      <c r="AB41" s="274" t="s">
        <v>417</v>
      </c>
      <c r="AC41" s="208"/>
      <c r="AD41" s="208"/>
      <c r="AE41" s="199">
        <f t="shared" si="7"/>
        <v>8</v>
      </c>
      <c r="AF41" s="199">
        <f t="shared" si="8"/>
        <v>8</v>
      </c>
      <c r="AG41" s="199">
        <f t="shared" si="2"/>
        <v>16</v>
      </c>
      <c r="AH41" s="209"/>
      <c r="AI41" s="209">
        <f t="shared" si="3"/>
        <v>0</v>
      </c>
      <c r="AJ41" s="209">
        <f t="shared" si="4"/>
        <v>0</v>
      </c>
      <c r="AK41" s="209">
        <f t="shared" si="5"/>
        <v>0</v>
      </c>
      <c r="AL41" s="199"/>
      <c r="AM41" s="199"/>
      <c r="AN41" s="199"/>
      <c r="AO41" s="199"/>
      <c r="AP41" s="199"/>
      <c r="AQ41" s="270"/>
      <c r="AR41" s="198"/>
      <c r="AS41" s="7"/>
      <c r="AT41" s="7"/>
    </row>
    <row r="42" spans="1:16371" s="276" customFormat="1" ht="14.25" x14ac:dyDescent="0.25">
      <c r="A42" s="196">
        <v>31</v>
      </c>
      <c r="B42" s="196" t="s">
        <v>248</v>
      </c>
      <c r="C42" s="196" t="s">
        <v>273</v>
      </c>
      <c r="D42" s="196" t="s">
        <v>274</v>
      </c>
      <c r="E42" s="197" t="s">
        <v>322</v>
      </c>
      <c r="F42" s="270" t="s">
        <v>249</v>
      </c>
      <c r="G42" s="271" t="s">
        <v>487</v>
      </c>
      <c r="H42" s="200"/>
      <c r="I42" s="271">
        <v>20</v>
      </c>
      <c r="J42" s="271" t="s">
        <v>494</v>
      </c>
      <c r="K42" s="271" t="s">
        <v>495</v>
      </c>
      <c r="L42" s="201" t="s">
        <v>496</v>
      </c>
      <c r="M42" s="271">
        <v>4</v>
      </c>
      <c r="N42" s="243" t="s">
        <v>497</v>
      </c>
      <c r="O42" s="213" t="s">
        <v>174</v>
      </c>
      <c r="P42" s="214" t="s">
        <v>178</v>
      </c>
      <c r="Q42" s="224">
        <v>94451740</v>
      </c>
      <c r="R42" s="300" t="s">
        <v>249</v>
      </c>
      <c r="S42" s="226" t="s">
        <v>498</v>
      </c>
      <c r="T42" s="227" t="s">
        <v>499</v>
      </c>
      <c r="U42" s="226">
        <v>3344889</v>
      </c>
      <c r="V42" s="226">
        <v>3108421412</v>
      </c>
      <c r="W42" s="7" t="s">
        <v>251</v>
      </c>
      <c r="X42" s="199">
        <f t="shared" si="6"/>
        <v>16</v>
      </c>
      <c r="Y42" s="270" t="s">
        <v>456</v>
      </c>
      <c r="Z42" s="271"/>
      <c r="AA42" s="271"/>
      <c r="AB42" s="274" t="s">
        <v>334</v>
      </c>
      <c r="AC42" s="208"/>
      <c r="AD42" s="208"/>
      <c r="AE42" s="199">
        <f t="shared" si="7"/>
        <v>16</v>
      </c>
      <c r="AF42" s="199">
        <f t="shared" si="8"/>
        <v>16</v>
      </c>
      <c r="AG42" s="199">
        <f t="shared" si="2"/>
        <v>32</v>
      </c>
      <c r="AH42" s="209"/>
      <c r="AI42" s="209">
        <f t="shared" si="3"/>
        <v>0</v>
      </c>
      <c r="AJ42" s="209">
        <f t="shared" si="4"/>
        <v>0</v>
      </c>
      <c r="AK42" s="209">
        <f t="shared" si="5"/>
        <v>0</v>
      </c>
      <c r="AL42" s="199"/>
      <c r="AM42" s="199"/>
      <c r="AN42" s="199"/>
      <c r="AO42" s="199"/>
      <c r="AP42" s="199"/>
      <c r="AQ42" s="270"/>
      <c r="AR42" s="198"/>
      <c r="AS42" s="7"/>
      <c r="AT42" s="7"/>
    </row>
    <row r="43" spans="1:16371" s="276" customFormat="1" ht="13.5" customHeight="1" x14ac:dyDescent="0.2">
      <c r="A43" s="196">
        <v>32</v>
      </c>
      <c r="B43" s="196" t="s">
        <v>248</v>
      </c>
      <c r="C43" s="196" t="s">
        <v>273</v>
      </c>
      <c r="D43" s="196" t="s">
        <v>274</v>
      </c>
      <c r="E43" s="273" t="s">
        <v>275</v>
      </c>
      <c r="F43" s="299" t="s">
        <v>249</v>
      </c>
      <c r="G43" s="271" t="s">
        <v>487</v>
      </c>
      <c r="H43" s="200"/>
      <c r="I43" s="271">
        <v>19</v>
      </c>
      <c r="J43" s="271" t="s">
        <v>500</v>
      </c>
      <c r="K43" s="271" t="s">
        <v>501</v>
      </c>
      <c r="L43" s="201" t="s">
        <v>502</v>
      </c>
      <c r="M43" s="281">
        <v>4</v>
      </c>
      <c r="N43" s="243" t="s">
        <v>350</v>
      </c>
      <c r="O43" s="213" t="s">
        <v>351</v>
      </c>
      <c r="P43" s="229" t="s">
        <v>179</v>
      </c>
      <c r="Q43" s="244">
        <v>31287222</v>
      </c>
      <c r="R43" s="245" t="s">
        <v>249</v>
      </c>
      <c r="S43" s="246" t="s">
        <v>352</v>
      </c>
      <c r="T43" s="301" t="s">
        <v>353</v>
      </c>
      <c r="U43" s="246">
        <v>6649571</v>
      </c>
      <c r="V43" s="246">
        <v>3155090581</v>
      </c>
      <c r="W43" s="7" t="s">
        <v>251</v>
      </c>
      <c r="X43" s="199">
        <f t="shared" si="6"/>
        <v>16</v>
      </c>
      <c r="Y43" s="270" t="s">
        <v>409</v>
      </c>
      <c r="Z43" s="271"/>
      <c r="AA43" s="271"/>
      <c r="AB43" s="274" t="s">
        <v>343</v>
      </c>
      <c r="AC43" s="208"/>
      <c r="AD43" s="208"/>
      <c r="AE43" s="199">
        <f t="shared" si="7"/>
        <v>16</v>
      </c>
      <c r="AF43" s="199">
        <f t="shared" si="8"/>
        <v>16</v>
      </c>
      <c r="AG43" s="199">
        <f t="shared" si="2"/>
        <v>32</v>
      </c>
      <c r="AH43" s="209"/>
      <c r="AI43" s="209">
        <f t="shared" si="3"/>
        <v>0</v>
      </c>
      <c r="AJ43" s="209">
        <f t="shared" si="4"/>
        <v>0</v>
      </c>
      <c r="AK43" s="209">
        <f t="shared" si="5"/>
        <v>0</v>
      </c>
      <c r="AL43" s="295"/>
      <c r="AM43" s="199"/>
      <c r="AN43" s="199"/>
      <c r="AO43" s="199"/>
      <c r="AP43" s="199"/>
      <c r="AQ43" s="270"/>
      <c r="AR43" s="198"/>
      <c r="AS43" s="7"/>
      <c r="AT43" s="7"/>
    </row>
    <row r="44" spans="1:16371" ht="13.5" customHeight="1" x14ac:dyDescent="0.25">
      <c r="A44" s="7">
        <v>33</v>
      </c>
      <c r="B44" s="7" t="s">
        <v>248</v>
      </c>
      <c r="C44" s="7" t="s">
        <v>273</v>
      </c>
      <c r="D44" s="7" t="s">
        <v>274</v>
      </c>
      <c r="E44" s="197" t="s">
        <v>298</v>
      </c>
      <c r="F44" s="198" t="s">
        <v>249</v>
      </c>
      <c r="G44" s="199" t="s">
        <v>487</v>
      </c>
      <c r="H44" s="7"/>
      <c r="I44" s="199">
        <v>22</v>
      </c>
      <c r="J44" s="199" t="s">
        <v>503</v>
      </c>
      <c r="K44" s="199" t="s">
        <v>504</v>
      </c>
      <c r="L44" s="7" t="s">
        <v>505</v>
      </c>
      <c r="M44" s="199">
        <v>4</v>
      </c>
      <c r="N44" s="277" t="s">
        <v>437</v>
      </c>
      <c r="O44" s="213" t="s">
        <v>174</v>
      </c>
      <c r="P44" s="214" t="s">
        <v>178</v>
      </c>
      <c r="Q44" s="278">
        <v>75070018</v>
      </c>
      <c r="R44" s="258" t="s">
        <v>438</v>
      </c>
      <c r="S44" s="279" t="s">
        <v>439</v>
      </c>
      <c r="T44" s="289" t="s">
        <v>440</v>
      </c>
      <c r="U44" s="279">
        <v>3378323</v>
      </c>
      <c r="V44" s="279">
        <v>3216405795</v>
      </c>
      <c r="W44" s="7" t="s">
        <v>251</v>
      </c>
      <c r="X44" s="199">
        <f t="shared" si="6"/>
        <v>16</v>
      </c>
      <c r="Y44" s="198" t="s">
        <v>506</v>
      </c>
      <c r="Z44" s="199"/>
      <c r="AA44" s="199"/>
      <c r="AB44" s="207" t="s">
        <v>485</v>
      </c>
      <c r="AC44" s="208"/>
      <c r="AD44" s="208"/>
      <c r="AE44" s="199">
        <f t="shared" si="7"/>
        <v>16</v>
      </c>
      <c r="AF44" s="199">
        <f t="shared" si="8"/>
        <v>16</v>
      </c>
      <c r="AG44" s="199">
        <f t="shared" si="2"/>
        <v>32</v>
      </c>
      <c r="AH44" s="209"/>
      <c r="AI44" s="209">
        <f t="shared" si="3"/>
        <v>0</v>
      </c>
      <c r="AJ44" s="209">
        <f t="shared" si="4"/>
        <v>0</v>
      </c>
      <c r="AK44" s="209">
        <f t="shared" si="5"/>
        <v>0</v>
      </c>
      <c r="AL44" s="295"/>
      <c r="AM44" s="199"/>
      <c r="AN44" s="199"/>
      <c r="AO44" s="199"/>
      <c r="AP44" s="199"/>
      <c r="AQ44" s="198"/>
      <c r="AR44" s="198"/>
      <c r="AS44" s="7"/>
      <c r="AT44" s="7"/>
    </row>
    <row r="45" spans="1:16371" ht="25.5" x14ac:dyDescent="0.25">
      <c r="A45" s="7">
        <v>34</v>
      </c>
      <c r="B45" s="7" t="s">
        <v>248</v>
      </c>
      <c r="C45" s="7" t="s">
        <v>273</v>
      </c>
      <c r="D45" s="7" t="s">
        <v>274</v>
      </c>
      <c r="E45" s="197" t="s">
        <v>298</v>
      </c>
      <c r="F45" s="198" t="s">
        <v>249</v>
      </c>
      <c r="G45" s="199" t="s">
        <v>507</v>
      </c>
      <c r="H45" s="7"/>
      <c r="I45" s="199">
        <v>22</v>
      </c>
      <c r="J45" s="199" t="s">
        <v>389</v>
      </c>
      <c r="K45" s="199" t="s">
        <v>390</v>
      </c>
      <c r="L45" s="7" t="s">
        <v>391</v>
      </c>
      <c r="M45" s="199">
        <v>2</v>
      </c>
      <c r="N45" s="239" t="s">
        <v>508</v>
      </c>
      <c r="O45" s="213" t="s">
        <v>174</v>
      </c>
      <c r="P45" s="214" t="s">
        <v>178</v>
      </c>
      <c r="Q45" s="244">
        <v>21428927</v>
      </c>
      <c r="R45" s="229" t="s">
        <v>249</v>
      </c>
      <c r="S45" s="226" t="s">
        <v>509</v>
      </c>
      <c r="T45" s="227" t="s">
        <v>510</v>
      </c>
      <c r="U45" s="226" t="s">
        <v>511</v>
      </c>
      <c r="V45" s="226" t="s">
        <v>512</v>
      </c>
      <c r="W45" s="7" t="s">
        <v>251</v>
      </c>
      <c r="X45" s="199">
        <f t="shared" si="6"/>
        <v>8</v>
      </c>
      <c r="Y45" s="198" t="s">
        <v>305</v>
      </c>
      <c r="Z45" s="199"/>
      <c r="AA45" s="199"/>
      <c r="AB45" s="207" t="s">
        <v>306</v>
      </c>
      <c r="AC45" s="208"/>
      <c r="AD45" s="208"/>
      <c r="AE45" s="199">
        <f t="shared" si="7"/>
        <v>8</v>
      </c>
      <c r="AF45" s="199">
        <v>0</v>
      </c>
      <c r="AG45" s="199">
        <f t="shared" si="2"/>
        <v>8</v>
      </c>
      <c r="AH45" s="209"/>
      <c r="AI45" s="209">
        <f t="shared" si="3"/>
        <v>0</v>
      </c>
      <c r="AJ45" s="209">
        <f t="shared" si="4"/>
        <v>0</v>
      </c>
      <c r="AK45" s="209">
        <f t="shared" si="5"/>
        <v>0</v>
      </c>
      <c r="AL45" s="295"/>
      <c r="AM45" s="199"/>
      <c r="AN45" s="199"/>
      <c r="AO45" s="199"/>
      <c r="AP45" s="199"/>
      <c r="AQ45" s="198" t="s">
        <v>513</v>
      </c>
      <c r="AR45" s="198"/>
      <c r="AS45" s="7"/>
      <c r="AT45" s="7"/>
    </row>
    <row r="46" spans="1:16371" s="199" customFormat="1" ht="45.75" customHeight="1" x14ac:dyDescent="0.25">
      <c r="A46" s="7">
        <v>35</v>
      </c>
      <c r="B46" s="7" t="s">
        <v>248</v>
      </c>
      <c r="C46" s="7" t="s">
        <v>273</v>
      </c>
      <c r="D46" s="7" t="s">
        <v>274</v>
      </c>
      <c r="E46" s="197" t="s">
        <v>298</v>
      </c>
      <c r="F46" s="198" t="s">
        <v>249</v>
      </c>
      <c r="G46" s="199" t="s">
        <v>487</v>
      </c>
      <c r="H46" s="7"/>
      <c r="I46" s="199">
        <v>39</v>
      </c>
      <c r="J46" s="199" t="s">
        <v>389</v>
      </c>
      <c r="K46" s="199" t="s">
        <v>390</v>
      </c>
      <c r="L46" s="7" t="s">
        <v>391</v>
      </c>
      <c r="M46" s="199">
        <v>2</v>
      </c>
      <c r="N46" s="239" t="s">
        <v>508</v>
      </c>
      <c r="O46" s="213" t="s">
        <v>174</v>
      </c>
      <c r="P46" s="214" t="s">
        <v>178</v>
      </c>
      <c r="Q46" s="244">
        <v>21428927</v>
      </c>
      <c r="R46" s="229" t="s">
        <v>249</v>
      </c>
      <c r="S46" s="226" t="s">
        <v>509</v>
      </c>
      <c r="T46" s="227" t="s">
        <v>510</v>
      </c>
      <c r="U46" s="226" t="s">
        <v>511</v>
      </c>
      <c r="V46" s="226" t="s">
        <v>512</v>
      </c>
      <c r="W46" s="7" t="s">
        <v>251</v>
      </c>
      <c r="X46" s="199">
        <f t="shared" si="6"/>
        <v>8</v>
      </c>
      <c r="Y46" s="198"/>
      <c r="Z46" s="7"/>
      <c r="AA46" s="7"/>
      <c r="AB46" s="207" t="s">
        <v>306</v>
      </c>
      <c r="AC46" s="7"/>
      <c r="AD46" s="7"/>
      <c r="AE46" s="199">
        <v>0</v>
      </c>
      <c r="AF46" s="199">
        <v>8</v>
      </c>
      <c r="AG46" s="199">
        <f t="shared" si="2"/>
        <v>8</v>
      </c>
      <c r="AH46" s="7"/>
      <c r="AI46" s="7"/>
      <c r="AJ46" s="7">
        <f t="shared" si="4"/>
        <v>0</v>
      </c>
      <c r="AK46" s="7"/>
      <c r="AL46" s="7"/>
      <c r="AM46" s="7"/>
      <c r="AN46" s="7"/>
      <c r="AO46" s="7"/>
      <c r="AP46" s="7"/>
      <c r="AQ46" s="7" t="s">
        <v>514</v>
      </c>
      <c r="AR46" s="7"/>
      <c r="AS46" s="7"/>
      <c r="AT46" s="7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</row>
    <row r="47" spans="1:16371" s="199" customFormat="1" ht="13.5" customHeight="1" x14ac:dyDescent="0.25">
      <c r="A47" s="7">
        <v>36</v>
      </c>
      <c r="B47" s="7" t="s">
        <v>248</v>
      </c>
      <c r="C47" s="7" t="s">
        <v>273</v>
      </c>
      <c r="D47" s="7" t="s">
        <v>274</v>
      </c>
      <c r="E47" s="197" t="s">
        <v>298</v>
      </c>
      <c r="F47" s="198" t="s">
        <v>249</v>
      </c>
      <c r="G47" s="199" t="s">
        <v>370</v>
      </c>
      <c r="H47" s="7"/>
      <c r="I47" s="199">
        <v>20</v>
      </c>
      <c r="J47" s="199" t="s">
        <v>389</v>
      </c>
      <c r="K47" s="199" t="s">
        <v>390</v>
      </c>
      <c r="L47" s="7" t="s">
        <v>391</v>
      </c>
      <c r="M47" s="199">
        <v>2</v>
      </c>
      <c r="N47" s="239" t="s">
        <v>413</v>
      </c>
      <c r="O47" s="213" t="s">
        <v>174</v>
      </c>
      <c r="P47" s="214" t="s">
        <v>178</v>
      </c>
      <c r="Q47" s="244">
        <v>67038916</v>
      </c>
      <c r="R47" s="229" t="s">
        <v>249</v>
      </c>
      <c r="S47" s="246" t="s">
        <v>414</v>
      </c>
      <c r="T47" s="227" t="s">
        <v>415</v>
      </c>
      <c r="U47" s="246"/>
      <c r="V47" s="246" t="s">
        <v>416</v>
      </c>
      <c r="W47" s="7" t="s">
        <v>251</v>
      </c>
      <c r="X47" s="199">
        <f t="shared" si="6"/>
        <v>8</v>
      </c>
      <c r="Y47" s="198"/>
      <c r="Z47" s="7"/>
      <c r="AA47" s="7"/>
      <c r="AB47" s="207" t="s">
        <v>306</v>
      </c>
      <c r="AC47" s="7"/>
      <c r="AD47" s="7"/>
      <c r="AE47" s="199">
        <v>0</v>
      </c>
      <c r="AF47" s="199">
        <v>8</v>
      </c>
      <c r="AG47" s="199">
        <f t="shared" si="2"/>
        <v>8</v>
      </c>
      <c r="AH47" s="7"/>
      <c r="AI47" s="7"/>
      <c r="AJ47" s="7"/>
      <c r="AK47" s="7"/>
      <c r="AL47" s="7"/>
      <c r="AM47" s="7"/>
      <c r="AN47" s="7"/>
      <c r="AO47" s="7"/>
      <c r="AP47" s="7"/>
      <c r="AQ47" s="7" t="s">
        <v>514</v>
      </c>
      <c r="AR47" s="7"/>
      <c r="AS47" s="7"/>
      <c r="AT47" s="7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</row>
    <row r="48" spans="1:16371" s="276" customFormat="1" ht="13.5" customHeight="1" x14ac:dyDescent="0.2">
      <c r="A48" s="196">
        <v>37</v>
      </c>
      <c r="B48" s="196" t="s">
        <v>248</v>
      </c>
      <c r="C48" s="196" t="s">
        <v>273</v>
      </c>
      <c r="D48" s="196" t="s">
        <v>274</v>
      </c>
      <c r="E48" s="273" t="s">
        <v>275</v>
      </c>
      <c r="F48" s="270" t="s">
        <v>249</v>
      </c>
      <c r="G48" s="271" t="s">
        <v>370</v>
      </c>
      <c r="H48" s="200"/>
      <c r="I48" s="271">
        <v>19</v>
      </c>
      <c r="J48" s="271" t="s">
        <v>396</v>
      </c>
      <c r="K48" s="271" t="s">
        <v>397</v>
      </c>
      <c r="L48" s="201" t="s">
        <v>398</v>
      </c>
      <c r="M48" s="281">
        <v>4</v>
      </c>
      <c r="N48" s="277" t="s">
        <v>419</v>
      </c>
      <c r="O48" s="213" t="s">
        <v>174</v>
      </c>
      <c r="P48" s="214" t="s">
        <v>178</v>
      </c>
      <c r="Q48" s="278" t="s">
        <v>420</v>
      </c>
      <c r="R48" s="297" t="s">
        <v>249</v>
      </c>
      <c r="S48" s="279" t="s">
        <v>421</v>
      </c>
      <c r="T48" s="302" t="s">
        <v>422</v>
      </c>
      <c r="U48" s="279"/>
      <c r="V48" s="279">
        <v>3164844911</v>
      </c>
      <c r="W48" s="7" t="s">
        <v>251</v>
      </c>
      <c r="X48" s="199">
        <f t="shared" si="6"/>
        <v>16</v>
      </c>
      <c r="Y48" s="270" t="s">
        <v>395</v>
      </c>
      <c r="Z48" s="273"/>
      <c r="AA48" s="273"/>
      <c r="AB48" s="274" t="s">
        <v>343</v>
      </c>
      <c r="AC48" s="200"/>
      <c r="AD48" s="200"/>
      <c r="AE48" s="199">
        <f t="shared" ref="AE48:AE105" si="9">M48*4</f>
        <v>16</v>
      </c>
      <c r="AF48" s="199">
        <f t="shared" ref="AF48:AF109" si="10">M48*4</f>
        <v>16</v>
      </c>
      <c r="AG48" s="199">
        <f t="shared" ref="AG48:AG87" si="11">SUM(AE48:AF48)</f>
        <v>32</v>
      </c>
      <c r="AH48" s="209"/>
      <c r="AI48" s="209">
        <f t="shared" ref="AI48:AI109" si="12">AH48*AE48</f>
        <v>0</v>
      </c>
      <c r="AJ48" s="209">
        <f t="shared" ref="AJ48:AJ109" si="13">AH48*AF48</f>
        <v>0</v>
      </c>
      <c r="AK48" s="209">
        <f t="shared" ref="AK48:AK87" si="14">SUM(AI48:AJ48)</f>
        <v>0</v>
      </c>
      <c r="AL48" s="199"/>
      <c r="AM48" s="199"/>
      <c r="AN48" s="199"/>
      <c r="AO48" s="199"/>
      <c r="AP48" s="199"/>
      <c r="AQ48" s="270"/>
      <c r="AR48" s="198"/>
      <c r="AS48" s="7"/>
      <c r="AT48" s="7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75"/>
      <c r="DT48" s="275"/>
      <c r="DU48" s="275"/>
      <c r="DV48" s="275"/>
      <c r="DW48" s="275"/>
      <c r="DX48" s="275"/>
      <c r="DY48" s="275"/>
      <c r="DZ48" s="275"/>
      <c r="EA48" s="275"/>
      <c r="EB48" s="275"/>
      <c r="EC48" s="275"/>
      <c r="ED48" s="275"/>
      <c r="EE48" s="275"/>
      <c r="EF48" s="275"/>
      <c r="EG48" s="275"/>
      <c r="EH48" s="275"/>
      <c r="EI48" s="275"/>
      <c r="EJ48" s="275"/>
      <c r="EK48" s="275"/>
      <c r="EL48" s="275"/>
      <c r="EM48" s="275"/>
      <c r="EN48" s="275"/>
      <c r="EO48" s="275"/>
      <c r="EP48" s="275"/>
      <c r="EQ48" s="275"/>
      <c r="ER48" s="275"/>
      <c r="ES48" s="275"/>
      <c r="ET48" s="275"/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5"/>
      <c r="FG48" s="275"/>
      <c r="FH48" s="275"/>
      <c r="FI48" s="275"/>
      <c r="FJ48" s="275"/>
      <c r="FK48" s="275"/>
      <c r="FL48" s="275"/>
      <c r="FM48" s="275"/>
      <c r="FN48" s="275"/>
      <c r="FO48" s="275"/>
      <c r="FP48" s="275"/>
      <c r="FQ48" s="275"/>
      <c r="FR48" s="275"/>
      <c r="FS48" s="275"/>
      <c r="FT48" s="275"/>
      <c r="FU48" s="275"/>
      <c r="FV48" s="275"/>
      <c r="FW48" s="275"/>
      <c r="FX48" s="275"/>
      <c r="FY48" s="275"/>
      <c r="FZ48" s="275"/>
      <c r="GA48" s="275"/>
      <c r="GB48" s="275"/>
      <c r="GC48" s="275"/>
      <c r="GD48" s="275"/>
      <c r="GE48" s="275"/>
      <c r="GF48" s="275"/>
      <c r="GG48" s="275"/>
      <c r="GH48" s="275"/>
      <c r="GI48" s="275"/>
      <c r="GJ48" s="275"/>
      <c r="GK48" s="275"/>
      <c r="GL48" s="275"/>
      <c r="GM48" s="275"/>
      <c r="GN48" s="275"/>
      <c r="GO48" s="275"/>
      <c r="GP48" s="275"/>
      <c r="GQ48" s="275"/>
      <c r="GR48" s="275"/>
      <c r="GS48" s="275"/>
      <c r="GT48" s="275"/>
      <c r="GU48" s="275"/>
      <c r="GV48" s="275"/>
      <c r="GW48" s="275"/>
      <c r="GX48" s="275"/>
      <c r="GY48" s="275"/>
      <c r="GZ48" s="275"/>
      <c r="HA48" s="275"/>
      <c r="HB48" s="275"/>
      <c r="HC48" s="275"/>
      <c r="HD48" s="275"/>
      <c r="HE48" s="275"/>
      <c r="HF48" s="275"/>
      <c r="HG48" s="275"/>
    </row>
    <row r="49" spans="1:264" s="276" customFormat="1" ht="13.5" customHeight="1" x14ac:dyDescent="0.2">
      <c r="A49" s="196">
        <v>38</v>
      </c>
      <c r="B49" s="196" t="s">
        <v>248</v>
      </c>
      <c r="C49" s="196" t="s">
        <v>273</v>
      </c>
      <c r="D49" s="196" t="s">
        <v>274</v>
      </c>
      <c r="E49" s="273" t="s">
        <v>275</v>
      </c>
      <c r="F49" s="270" t="s">
        <v>249</v>
      </c>
      <c r="G49" s="271" t="s">
        <v>370</v>
      </c>
      <c r="H49" s="200"/>
      <c r="I49" s="271">
        <v>19</v>
      </c>
      <c r="J49" s="271" t="s">
        <v>371</v>
      </c>
      <c r="K49" s="271" t="s">
        <v>372</v>
      </c>
      <c r="L49" s="201" t="s">
        <v>373</v>
      </c>
      <c r="M49" s="281">
        <v>4</v>
      </c>
      <c r="N49" s="239" t="s">
        <v>508</v>
      </c>
      <c r="O49" s="213" t="s">
        <v>174</v>
      </c>
      <c r="P49" s="214" t="s">
        <v>178</v>
      </c>
      <c r="Q49" s="244">
        <v>21428927</v>
      </c>
      <c r="R49" s="229" t="s">
        <v>249</v>
      </c>
      <c r="S49" s="226" t="s">
        <v>509</v>
      </c>
      <c r="T49" s="227" t="s">
        <v>510</v>
      </c>
      <c r="U49" s="226" t="s">
        <v>511</v>
      </c>
      <c r="V49" s="226" t="s">
        <v>512</v>
      </c>
      <c r="W49" s="7" t="s">
        <v>251</v>
      </c>
      <c r="X49" s="199">
        <f t="shared" si="6"/>
        <v>16</v>
      </c>
      <c r="Y49" s="270" t="s">
        <v>395</v>
      </c>
      <c r="Z49" s="273"/>
      <c r="AA49" s="273"/>
      <c r="AB49" s="274" t="s">
        <v>343</v>
      </c>
      <c r="AC49" s="208"/>
      <c r="AD49" s="208"/>
      <c r="AE49" s="199">
        <f t="shared" si="9"/>
        <v>16</v>
      </c>
      <c r="AF49" s="199">
        <f t="shared" si="10"/>
        <v>16</v>
      </c>
      <c r="AG49" s="199">
        <f t="shared" si="11"/>
        <v>32</v>
      </c>
      <c r="AH49" s="303" t="s">
        <v>515</v>
      </c>
      <c r="AI49" s="209" t="e">
        <f t="shared" si="12"/>
        <v>#VALUE!</v>
      </c>
      <c r="AJ49" s="209" t="e">
        <f t="shared" si="13"/>
        <v>#VALUE!</v>
      </c>
      <c r="AK49" s="209" t="e">
        <f t="shared" si="14"/>
        <v>#VALUE!</v>
      </c>
      <c r="AL49" s="295"/>
      <c r="AM49" s="199"/>
      <c r="AN49" s="199"/>
      <c r="AO49" s="199"/>
      <c r="AP49" s="199"/>
      <c r="AQ49" s="270"/>
      <c r="AR49" s="198"/>
      <c r="AS49" s="7"/>
      <c r="AT49" s="7"/>
    </row>
    <row r="50" spans="1:264" ht="13.5" customHeight="1" x14ac:dyDescent="0.25">
      <c r="A50" s="7">
        <v>39</v>
      </c>
      <c r="B50" s="7" t="s">
        <v>248</v>
      </c>
      <c r="C50" s="7" t="s">
        <v>273</v>
      </c>
      <c r="D50" s="7" t="s">
        <v>274</v>
      </c>
      <c r="E50" s="197" t="s">
        <v>298</v>
      </c>
      <c r="F50" s="198" t="s">
        <v>249</v>
      </c>
      <c r="G50" s="199" t="s">
        <v>370</v>
      </c>
      <c r="H50" s="7"/>
      <c r="I50" s="199">
        <v>20</v>
      </c>
      <c r="J50" s="199" t="s">
        <v>377</v>
      </c>
      <c r="K50" s="199" t="s">
        <v>378</v>
      </c>
      <c r="L50" s="7" t="s">
        <v>379</v>
      </c>
      <c r="M50" s="199">
        <v>4</v>
      </c>
      <c r="N50" s="287" t="s">
        <v>516</v>
      </c>
      <c r="O50" s="213" t="s">
        <v>174</v>
      </c>
      <c r="P50" s="229" t="s">
        <v>179</v>
      </c>
      <c r="Q50" s="278">
        <v>66979774</v>
      </c>
      <c r="R50" s="258" t="s">
        <v>249</v>
      </c>
      <c r="S50" s="279" t="s">
        <v>517</v>
      </c>
      <c r="T50" s="289" t="str">
        <f>HYPERLINK("mailto:luzmarinachc@gmail.com","luzmarinachc@gmail.com")</f>
        <v>luzmarinachc@gmail.com</v>
      </c>
      <c r="U50" s="279">
        <v>6959242</v>
      </c>
      <c r="V50" s="279">
        <v>3116056987</v>
      </c>
      <c r="W50" s="7" t="s">
        <v>251</v>
      </c>
      <c r="X50" s="199">
        <f t="shared" si="6"/>
        <v>16</v>
      </c>
      <c r="Y50" s="198" t="s">
        <v>506</v>
      </c>
      <c r="Z50" s="199"/>
      <c r="AA50" s="199"/>
      <c r="AB50" s="207" t="s">
        <v>485</v>
      </c>
      <c r="AC50" s="208"/>
      <c r="AD50" s="208"/>
      <c r="AE50" s="199">
        <f t="shared" si="9"/>
        <v>16</v>
      </c>
      <c r="AF50" s="199">
        <f t="shared" si="10"/>
        <v>16</v>
      </c>
      <c r="AG50" s="199">
        <f t="shared" si="11"/>
        <v>32</v>
      </c>
      <c r="AH50" s="209"/>
      <c r="AI50" s="209">
        <f t="shared" si="12"/>
        <v>0</v>
      </c>
      <c r="AJ50" s="209">
        <f t="shared" si="13"/>
        <v>0</v>
      </c>
      <c r="AK50" s="209">
        <f t="shared" si="14"/>
        <v>0</v>
      </c>
      <c r="AL50" s="199"/>
      <c r="AM50" s="199"/>
      <c r="AN50" s="199"/>
      <c r="AO50" s="199"/>
      <c r="AP50" s="199"/>
      <c r="AQ50" s="198"/>
      <c r="AR50" s="198"/>
      <c r="AS50" s="7"/>
      <c r="AT50" s="7"/>
    </row>
    <row r="51" spans="1:264" s="276" customFormat="1" ht="13.5" customHeight="1" x14ac:dyDescent="0.25">
      <c r="A51" s="196">
        <v>40</v>
      </c>
      <c r="B51" s="196" t="s">
        <v>248</v>
      </c>
      <c r="C51" s="196" t="s">
        <v>273</v>
      </c>
      <c r="D51" s="196" t="s">
        <v>274</v>
      </c>
      <c r="E51" s="197" t="s">
        <v>322</v>
      </c>
      <c r="F51" s="270" t="s">
        <v>249</v>
      </c>
      <c r="G51" s="271" t="s">
        <v>370</v>
      </c>
      <c r="H51" s="200"/>
      <c r="I51" s="271">
        <v>21</v>
      </c>
      <c r="J51" s="271" t="s">
        <v>385</v>
      </c>
      <c r="K51" s="271" t="s">
        <v>386</v>
      </c>
      <c r="L51" s="201" t="s">
        <v>387</v>
      </c>
      <c r="M51" s="271">
        <v>4</v>
      </c>
      <c r="N51" s="239" t="s">
        <v>330</v>
      </c>
      <c r="O51" s="213" t="s">
        <v>174</v>
      </c>
      <c r="P51" s="229" t="s">
        <v>179</v>
      </c>
      <c r="Q51" s="240">
        <v>66951763</v>
      </c>
      <c r="R51" s="229" t="s">
        <v>249</v>
      </c>
      <c r="S51" s="225" t="s">
        <v>331</v>
      </c>
      <c r="T51" s="241" t="s">
        <v>332</v>
      </c>
      <c r="U51" s="225" t="s">
        <v>333</v>
      </c>
      <c r="V51" s="225">
        <v>3006095074</v>
      </c>
      <c r="W51" s="7" t="s">
        <v>251</v>
      </c>
      <c r="X51" s="199">
        <f t="shared" si="6"/>
        <v>16</v>
      </c>
      <c r="Y51" s="270" t="s">
        <v>456</v>
      </c>
      <c r="Z51" s="271"/>
      <c r="AA51" s="271"/>
      <c r="AB51" s="274" t="s">
        <v>334</v>
      </c>
      <c r="AC51" s="208"/>
      <c r="AD51" s="208"/>
      <c r="AE51" s="199">
        <f t="shared" si="9"/>
        <v>16</v>
      </c>
      <c r="AF51" s="199">
        <f t="shared" si="10"/>
        <v>16</v>
      </c>
      <c r="AG51" s="199">
        <f t="shared" si="11"/>
        <v>32</v>
      </c>
      <c r="AH51" s="209"/>
      <c r="AI51" s="209">
        <f t="shared" si="12"/>
        <v>0</v>
      </c>
      <c r="AJ51" s="209">
        <f t="shared" si="13"/>
        <v>0</v>
      </c>
      <c r="AK51" s="209">
        <f t="shared" si="14"/>
        <v>0</v>
      </c>
      <c r="AL51" s="295"/>
      <c r="AM51" s="199"/>
      <c r="AN51" s="199"/>
      <c r="AO51" s="199"/>
      <c r="AP51" s="199"/>
      <c r="AQ51" s="270"/>
      <c r="AR51" s="198"/>
      <c r="AS51" s="7"/>
      <c r="AT51" s="7"/>
    </row>
    <row r="52" spans="1:264" s="276" customFormat="1" ht="13.5" customHeight="1" x14ac:dyDescent="0.2">
      <c r="A52" s="196">
        <v>41</v>
      </c>
      <c r="B52" s="196" t="s">
        <v>248</v>
      </c>
      <c r="C52" s="196" t="s">
        <v>273</v>
      </c>
      <c r="D52" s="196" t="s">
        <v>274</v>
      </c>
      <c r="E52" s="197" t="s">
        <v>322</v>
      </c>
      <c r="F52" s="270" t="s">
        <v>249</v>
      </c>
      <c r="G52" s="271" t="s">
        <v>518</v>
      </c>
      <c r="H52" s="200"/>
      <c r="I52" s="271">
        <v>23</v>
      </c>
      <c r="J52" s="271" t="s">
        <v>241</v>
      </c>
      <c r="K52" s="271" t="s">
        <v>242</v>
      </c>
      <c r="L52" s="201" t="s">
        <v>243</v>
      </c>
      <c r="M52" s="271">
        <v>2</v>
      </c>
      <c r="N52" s="282" t="s">
        <v>519</v>
      </c>
      <c r="O52" s="213" t="s">
        <v>174</v>
      </c>
      <c r="P52" s="214" t="s">
        <v>178</v>
      </c>
      <c r="Q52" s="304">
        <v>16929901</v>
      </c>
      <c r="R52" s="197" t="s">
        <v>249</v>
      </c>
      <c r="S52" s="197" t="s">
        <v>520</v>
      </c>
      <c r="T52" s="305" t="s">
        <v>521</v>
      </c>
      <c r="U52" s="199" t="s">
        <v>522</v>
      </c>
      <c r="V52" s="199">
        <v>3117631102</v>
      </c>
      <c r="W52" s="7" t="s">
        <v>251</v>
      </c>
      <c r="X52" s="199">
        <f t="shared" si="6"/>
        <v>8</v>
      </c>
      <c r="Y52" s="272" t="s">
        <v>252</v>
      </c>
      <c r="Z52" s="209">
        <v>0</v>
      </c>
      <c r="AA52" s="209">
        <v>0</v>
      </c>
      <c r="AB52" s="199"/>
      <c r="AC52" s="199"/>
      <c r="AD52" s="199"/>
      <c r="AE52" s="199">
        <f t="shared" si="9"/>
        <v>8</v>
      </c>
      <c r="AF52" s="199">
        <v>0</v>
      </c>
      <c r="AG52" s="199">
        <f>SUM(AE52:AF52)</f>
        <v>8</v>
      </c>
    </row>
    <row r="53" spans="1:264" s="276" customFormat="1" ht="13.5" customHeight="1" x14ac:dyDescent="0.25">
      <c r="A53" s="196">
        <v>41</v>
      </c>
      <c r="B53" s="196" t="s">
        <v>248</v>
      </c>
      <c r="C53" s="196" t="s">
        <v>273</v>
      </c>
      <c r="D53" s="196" t="s">
        <v>274</v>
      </c>
      <c r="E53" s="197" t="s">
        <v>322</v>
      </c>
      <c r="F53" s="270" t="s">
        <v>249</v>
      </c>
      <c r="G53" s="271" t="s">
        <v>518</v>
      </c>
      <c r="H53" s="200"/>
      <c r="I53" s="271">
        <v>23</v>
      </c>
      <c r="J53" s="271" t="s">
        <v>241</v>
      </c>
      <c r="K53" s="271" t="s">
        <v>242</v>
      </c>
      <c r="L53" s="201" t="s">
        <v>243</v>
      </c>
      <c r="M53" s="271">
        <v>2</v>
      </c>
      <c r="N53" s="223" t="s">
        <v>312</v>
      </c>
      <c r="O53" s="213" t="s">
        <v>174</v>
      </c>
      <c r="P53" s="214" t="s">
        <v>230</v>
      </c>
      <c r="Q53" s="224">
        <v>19395959</v>
      </c>
      <c r="R53" s="225" t="s">
        <v>184</v>
      </c>
      <c r="S53" s="226" t="s">
        <v>244</v>
      </c>
      <c r="T53" s="227" t="s">
        <v>245</v>
      </c>
      <c r="U53" s="226">
        <v>8764535</v>
      </c>
      <c r="V53" s="226">
        <v>3173216527</v>
      </c>
      <c r="X53" s="199">
        <f t="shared" si="6"/>
        <v>8</v>
      </c>
      <c r="Z53" s="273"/>
      <c r="AA53" s="273"/>
      <c r="AB53" s="274" t="s">
        <v>417</v>
      </c>
      <c r="AC53" s="208"/>
      <c r="AD53" s="208"/>
      <c r="AE53" s="199">
        <v>0</v>
      </c>
      <c r="AF53" s="199">
        <v>8</v>
      </c>
      <c r="AG53" s="199">
        <f t="shared" si="11"/>
        <v>8</v>
      </c>
      <c r="AH53" s="209"/>
      <c r="AI53" s="209">
        <f t="shared" si="12"/>
        <v>0</v>
      </c>
      <c r="AJ53" s="209">
        <f t="shared" si="13"/>
        <v>0</v>
      </c>
      <c r="AK53" s="209">
        <f t="shared" si="14"/>
        <v>0</v>
      </c>
      <c r="AL53" s="199"/>
      <c r="AM53" s="199"/>
      <c r="AN53" s="199"/>
      <c r="AO53" s="199"/>
      <c r="AP53" s="199"/>
      <c r="AQ53" s="270"/>
      <c r="AR53" s="198"/>
      <c r="AS53" s="7"/>
      <c r="AT53" s="7"/>
    </row>
    <row r="54" spans="1:264" s="276" customFormat="1" ht="13.5" customHeight="1" x14ac:dyDescent="0.2">
      <c r="A54" s="196">
        <v>42</v>
      </c>
      <c r="B54" s="196" t="s">
        <v>248</v>
      </c>
      <c r="C54" s="196" t="s">
        <v>273</v>
      </c>
      <c r="D54" s="196" t="s">
        <v>274</v>
      </c>
      <c r="E54" s="273" t="s">
        <v>275</v>
      </c>
      <c r="F54" s="270" t="s">
        <v>249</v>
      </c>
      <c r="G54" s="271" t="s">
        <v>299</v>
      </c>
      <c r="H54" s="200"/>
      <c r="I54" s="271" t="s">
        <v>523</v>
      </c>
      <c r="J54" s="271" t="s">
        <v>335</v>
      </c>
      <c r="K54" s="271" t="s">
        <v>336</v>
      </c>
      <c r="L54" s="201" t="s">
        <v>337</v>
      </c>
      <c r="M54" s="281">
        <v>4</v>
      </c>
      <c r="N54" s="243" t="s">
        <v>524</v>
      </c>
      <c r="O54" s="213" t="s">
        <v>174</v>
      </c>
      <c r="P54" s="214" t="s">
        <v>525</v>
      </c>
      <c r="Q54" s="278">
        <v>31581355</v>
      </c>
      <c r="R54" s="257" t="s">
        <v>249</v>
      </c>
      <c r="S54" s="279" t="s">
        <v>526</v>
      </c>
      <c r="T54" s="288" t="s">
        <v>527</v>
      </c>
      <c r="U54" s="297">
        <v>3308012</v>
      </c>
      <c r="V54" s="297">
        <v>3113126536</v>
      </c>
      <c r="W54" s="7" t="s">
        <v>251</v>
      </c>
      <c r="X54" s="199">
        <f t="shared" si="6"/>
        <v>16</v>
      </c>
      <c r="Y54" s="270" t="s">
        <v>409</v>
      </c>
      <c r="Z54" s="271"/>
      <c r="AA54" s="271"/>
      <c r="AB54" s="274" t="s">
        <v>343</v>
      </c>
      <c r="AC54" s="208"/>
      <c r="AD54" s="208"/>
      <c r="AE54" s="199">
        <f>M54*4</f>
        <v>16</v>
      </c>
      <c r="AF54" s="199">
        <v>16</v>
      </c>
      <c r="AG54" s="199">
        <f>SUM(AE54:AF54)</f>
        <v>32</v>
      </c>
      <c r="AH54" s="209"/>
      <c r="AI54" s="209">
        <f t="shared" si="12"/>
        <v>0</v>
      </c>
      <c r="AJ54" s="209">
        <f t="shared" si="13"/>
        <v>0</v>
      </c>
      <c r="AK54" s="209">
        <f t="shared" si="14"/>
        <v>0</v>
      </c>
      <c r="AL54" s="199"/>
      <c r="AM54" s="199"/>
      <c r="AN54" s="199"/>
      <c r="AO54" s="199"/>
      <c r="AP54" s="199"/>
      <c r="AQ54" s="270"/>
      <c r="AR54" s="198"/>
      <c r="AS54" s="7"/>
      <c r="AT54" s="7"/>
    </row>
    <row r="55" spans="1:264" s="276" customFormat="1" ht="13.5" customHeight="1" x14ac:dyDescent="0.2">
      <c r="A55" s="196">
        <v>43</v>
      </c>
      <c r="B55" s="196" t="s">
        <v>248</v>
      </c>
      <c r="C55" s="196" t="s">
        <v>273</v>
      </c>
      <c r="D55" s="196" t="s">
        <v>274</v>
      </c>
      <c r="E55" s="273" t="s">
        <v>288</v>
      </c>
      <c r="F55" s="270" t="s">
        <v>249</v>
      </c>
      <c r="G55" s="271" t="s">
        <v>299</v>
      </c>
      <c r="H55" s="200"/>
      <c r="I55" s="271">
        <v>17</v>
      </c>
      <c r="J55" s="271" t="s">
        <v>344</v>
      </c>
      <c r="K55" s="271" t="s">
        <v>345</v>
      </c>
      <c r="L55" s="201" t="s">
        <v>346</v>
      </c>
      <c r="M55" s="271">
        <v>2</v>
      </c>
      <c r="N55" s="243" t="s">
        <v>350</v>
      </c>
      <c r="O55" s="213" t="s">
        <v>351</v>
      </c>
      <c r="P55" s="229" t="s">
        <v>179</v>
      </c>
      <c r="Q55" s="244">
        <v>31287222</v>
      </c>
      <c r="R55" s="245" t="s">
        <v>249</v>
      </c>
      <c r="S55" s="246" t="s">
        <v>352</v>
      </c>
      <c r="T55" s="227" t="s">
        <v>353</v>
      </c>
      <c r="U55" s="246">
        <v>6649571</v>
      </c>
      <c r="V55" s="246">
        <v>3155090581</v>
      </c>
      <c r="W55" s="7" t="s">
        <v>251</v>
      </c>
      <c r="X55" s="199">
        <f t="shared" si="6"/>
        <v>8</v>
      </c>
      <c r="Y55" s="306" t="s">
        <v>361</v>
      </c>
      <c r="Z55" s="307"/>
      <c r="AA55" s="307"/>
      <c r="AB55" s="274" t="s">
        <v>296</v>
      </c>
      <c r="AC55" s="208"/>
      <c r="AD55" s="208"/>
      <c r="AE55" s="199">
        <f t="shared" si="9"/>
        <v>8</v>
      </c>
      <c r="AF55" s="199">
        <f t="shared" si="10"/>
        <v>8</v>
      </c>
      <c r="AG55" s="199">
        <f t="shared" si="11"/>
        <v>16</v>
      </c>
      <c r="AH55" s="209"/>
      <c r="AI55" s="209">
        <f t="shared" si="12"/>
        <v>0</v>
      </c>
      <c r="AJ55" s="209">
        <f t="shared" si="13"/>
        <v>0</v>
      </c>
      <c r="AK55" s="209">
        <f t="shared" si="14"/>
        <v>0</v>
      </c>
      <c r="AL55" s="199"/>
      <c r="AM55" s="199"/>
      <c r="AN55" s="199"/>
      <c r="AO55" s="199"/>
      <c r="AP55" s="199"/>
      <c r="AQ55" s="270"/>
      <c r="AR55" s="198"/>
      <c r="AS55" s="7"/>
      <c r="AT55" s="7"/>
    </row>
    <row r="56" spans="1:264" ht="13.5" customHeight="1" x14ac:dyDescent="0.25">
      <c r="A56" s="7">
        <v>44</v>
      </c>
      <c r="B56" s="7" t="s">
        <v>248</v>
      </c>
      <c r="C56" s="7" t="s">
        <v>273</v>
      </c>
      <c r="D56" s="7" t="s">
        <v>274</v>
      </c>
      <c r="E56" s="197" t="s">
        <v>298</v>
      </c>
      <c r="F56" s="198" t="s">
        <v>249</v>
      </c>
      <c r="G56" s="199" t="s">
        <v>299</v>
      </c>
      <c r="H56" s="7"/>
      <c r="I56" s="199">
        <v>14</v>
      </c>
      <c r="J56" s="199" t="s">
        <v>314</v>
      </c>
      <c r="K56" s="199" t="s">
        <v>315</v>
      </c>
      <c r="L56" s="7" t="s">
        <v>316</v>
      </c>
      <c r="M56" s="199">
        <v>4</v>
      </c>
      <c r="N56" s="243" t="s">
        <v>461</v>
      </c>
      <c r="O56" s="213" t="s">
        <v>174</v>
      </c>
      <c r="P56" s="214" t="s">
        <v>230</v>
      </c>
      <c r="Q56" s="224">
        <v>16286121</v>
      </c>
      <c r="R56" s="229" t="s">
        <v>249</v>
      </c>
      <c r="S56" s="226" t="s">
        <v>462</v>
      </c>
      <c r="T56" s="227" t="s">
        <v>463</v>
      </c>
      <c r="U56" s="226">
        <v>3711934</v>
      </c>
      <c r="V56" s="226">
        <v>3167428209</v>
      </c>
      <c r="W56" s="7" t="s">
        <v>251</v>
      </c>
      <c r="X56" s="199">
        <f t="shared" si="6"/>
        <v>16</v>
      </c>
      <c r="Y56" s="198" t="s">
        <v>506</v>
      </c>
      <c r="Z56" s="199"/>
      <c r="AA56" s="199"/>
      <c r="AB56" s="207" t="s">
        <v>485</v>
      </c>
      <c r="AC56" s="208"/>
      <c r="AD56" s="208"/>
      <c r="AE56" s="199">
        <f t="shared" si="9"/>
        <v>16</v>
      </c>
      <c r="AF56" s="199">
        <f t="shared" si="10"/>
        <v>16</v>
      </c>
      <c r="AG56" s="199">
        <f t="shared" si="11"/>
        <v>32</v>
      </c>
      <c r="AH56" s="209"/>
      <c r="AI56" s="209">
        <f t="shared" si="12"/>
        <v>0</v>
      </c>
      <c r="AJ56" s="209">
        <f t="shared" si="13"/>
        <v>0</v>
      </c>
      <c r="AK56" s="209">
        <f t="shared" si="14"/>
        <v>0</v>
      </c>
      <c r="AL56" s="199"/>
      <c r="AM56" s="199"/>
      <c r="AN56" s="199"/>
      <c r="AO56" s="199"/>
      <c r="AP56" s="199"/>
      <c r="AQ56" s="198"/>
      <c r="AR56" s="198"/>
      <c r="AS56" s="7"/>
      <c r="AT56" s="7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8"/>
      <c r="EL56" s="308"/>
      <c r="EM56" s="308"/>
      <c r="EN56" s="308"/>
      <c r="EO56" s="308"/>
      <c r="EP56" s="308"/>
      <c r="EQ56" s="308"/>
      <c r="ER56" s="308"/>
      <c r="ES56" s="308"/>
      <c r="ET56" s="308"/>
      <c r="EU56" s="308"/>
      <c r="EV56" s="308"/>
      <c r="EW56" s="308"/>
      <c r="EX56" s="308"/>
      <c r="EY56" s="308"/>
      <c r="EZ56" s="308"/>
      <c r="FA56" s="308"/>
      <c r="FB56" s="308"/>
      <c r="FC56" s="308"/>
      <c r="FD56" s="308"/>
      <c r="FE56" s="308"/>
      <c r="FF56" s="308"/>
      <c r="FG56" s="308"/>
      <c r="FH56" s="308"/>
      <c r="FI56" s="308"/>
      <c r="FJ56" s="308"/>
      <c r="FK56" s="308"/>
      <c r="FL56" s="308"/>
      <c r="FM56" s="308"/>
      <c r="FN56" s="308"/>
      <c r="FO56" s="308"/>
      <c r="FP56" s="308"/>
      <c r="FQ56" s="308"/>
      <c r="FR56" s="308"/>
      <c r="FS56" s="308"/>
      <c r="FT56" s="308"/>
      <c r="FU56" s="308"/>
      <c r="FV56" s="308"/>
      <c r="FW56" s="308"/>
      <c r="FX56" s="308"/>
      <c r="FY56" s="308"/>
      <c r="FZ56" s="308"/>
      <c r="GA56" s="308"/>
      <c r="GB56" s="308"/>
      <c r="GC56" s="308"/>
      <c r="GD56" s="308"/>
      <c r="GE56" s="308"/>
      <c r="GF56" s="308"/>
      <c r="GG56" s="308"/>
      <c r="GH56" s="308"/>
      <c r="GI56" s="308"/>
      <c r="GJ56" s="308"/>
      <c r="GK56" s="308"/>
      <c r="GL56" s="308"/>
      <c r="GM56" s="308"/>
      <c r="GN56" s="308"/>
      <c r="GO56" s="308"/>
      <c r="GP56" s="308"/>
      <c r="GQ56" s="308"/>
      <c r="GR56" s="308"/>
      <c r="GS56" s="308"/>
      <c r="GT56" s="308"/>
      <c r="GU56" s="308"/>
      <c r="GV56" s="308"/>
      <c r="GW56" s="308"/>
      <c r="GX56" s="308"/>
      <c r="GY56" s="308"/>
      <c r="GZ56" s="308"/>
      <c r="HA56" s="308"/>
      <c r="HB56" s="308"/>
      <c r="HC56" s="308"/>
      <c r="HD56" s="308"/>
      <c r="HE56" s="308"/>
      <c r="HF56" s="308"/>
      <c r="HG56" s="308"/>
    </row>
    <row r="57" spans="1:264" s="276" customFormat="1" ht="13.5" customHeight="1" x14ac:dyDescent="0.25">
      <c r="A57" s="196">
        <v>45</v>
      </c>
      <c r="B57" s="196" t="s">
        <v>248</v>
      </c>
      <c r="C57" s="196" t="s">
        <v>273</v>
      </c>
      <c r="D57" s="196" t="s">
        <v>274</v>
      </c>
      <c r="E57" s="273" t="s">
        <v>275</v>
      </c>
      <c r="F57" s="270" t="s">
        <v>249</v>
      </c>
      <c r="G57" s="271" t="s">
        <v>299</v>
      </c>
      <c r="H57" s="200"/>
      <c r="I57" s="271">
        <v>12</v>
      </c>
      <c r="J57" s="271" t="s">
        <v>323</v>
      </c>
      <c r="K57" s="271" t="s">
        <v>324</v>
      </c>
      <c r="L57" s="201" t="s">
        <v>325</v>
      </c>
      <c r="M57" s="281">
        <v>4</v>
      </c>
      <c r="N57" s="239" t="s">
        <v>330</v>
      </c>
      <c r="O57" s="213" t="s">
        <v>174</v>
      </c>
      <c r="P57" s="229" t="s">
        <v>179</v>
      </c>
      <c r="Q57" s="240">
        <v>66951763</v>
      </c>
      <c r="R57" s="229" t="s">
        <v>249</v>
      </c>
      <c r="S57" s="225" t="s">
        <v>331</v>
      </c>
      <c r="T57" s="241" t="s">
        <v>366</v>
      </c>
      <c r="U57" s="225"/>
      <c r="V57" s="225">
        <v>3006095074</v>
      </c>
      <c r="W57" s="7" t="s">
        <v>251</v>
      </c>
      <c r="X57" s="199">
        <f t="shared" si="6"/>
        <v>16</v>
      </c>
      <c r="Y57" s="270" t="s">
        <v>409</v>
      </c>
      <c r="Z57" s="271"/>
      <c r="AA57" s="271"/>
      <c r="AB57" s="274" t="s">
        <v>343</v>
      </c>
      <c r="AC57" s="208"/>
      <c r="AD57" s="208"/>
      <c r="AE57" s="199">
        <f t="shared" si="9"/>
        <v>16</v>
      </c>
      <c r="AF57" s="199">
        <f t="shared" si="10"/>
        <v>16</v>
      </c>
      <c r="AG57" s="199">
        <f t="shared" si="11"/>
        <v>32</v>
      </c>
      <c r="AH57" s="209"/>
      <c r="AI57" s="209">
        <f t="shared" si="12"/>
        <v>0</v>
      </c>
      <c r="AJ57" s="209">
        <f t="shared" si="13"/>
        <v>0</v>
      </c>
      <c r="AK57" s="209">
        <f t="shared" si="14"/>
        <v>0</v>
      </c>
      <c r="AL57" s="199"/>
      <c r="AM57" s="199"/>
      <c r="AN57" s="199"/>
      <c r="AO57" s="199"/>
      <c r="AP57" s="199"/>
      <c r="AQ57" s="270" t="s">
        <v>528</v>
      </c>
      <c r="AR57" s="198"/>
      <c r="AS57" s="7"/>
      <c r="AT57" s="7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  <c r="DV57" s="275"/>
      <c r="DW57" s="275"/>
      <c r="DX57" s="275"/>
      <c r="DY57" s="275"/>
      <c r="DZ57" s="275"/>
      <c r="EA57" s="275"/>
      <c r="EB57" s="275"/>
      <c r="EC57" s="275"/>
      <c r="ED57" s="275"/>
      <c r="EE57" s="275"/>
      <c r="EF57" s="275"/>
      <c r="EG57" s="275"/>
      <c r="EH57" s="275"/>
      <c r="EI57" s="275"/>
      <c r="EJ57" s="275"/>
      <c r="EK57" s="275"/>
      <c r="EL57" s="275"/>
      <c r="EM57" s="275"/>
      <c r="EN57" s="275"/>
      <c r="EO57" s="275"/>
      <c r="EP57" s="275"/>
      <c r="EQ57" s="275"/>
      <c r="ER57" s="275"/>
      <c r="ES57" s="275"/>
      <c r="ET57" s="275"/>
      <c r="EU57" s="275"/>
      <c r="EV57" s="275"/>
      <c r="EW57" s="275"/>
      <c r="EX57" s="275"/>
      <c r="EY57" s="275"/>
      <c r="EZ57" s="275"/>
      <c r="FA57" s="275"/>
      <c r="FB57" s="275"/>
      <c r="FC57" s="275"/>
      <c r="FD57" s="275"/>
      <c r="FE57" s="275"/>
      <c r="FF57" s="275"/>
      <c r="FG57" s="275"/>
      <c r="FH57" s="275"/>
      <c r="FI57" s="275"/>
      <c r="FJ57" s="275"/>
      <c r="FK57" s="275"/>
      <c r="FL57" s="275"/>
      <c r="FM57" s="275"/>
      <c r="FN57" s="275"/>
      <c r="FO57" s="275"/>
      <c r="FP57" s="275"/>
      <c r="FQ57" s="275"/>
      <c r="FR57" s="275"/>
      <c r="FS57" s="275"/>
      <c r="FT57" s="275"/>
      <c r="FU57" s="275"/>
      <c r="FV57" s="275"/>
      <c r="FW57" s="275"/>
      <c r="FX57" s="275"/>
      <c r="FY57" s="275"/>
      <c r="FZ57" s="275"/>
      <c r="GA57" s="275"/>
      <c r="GB57" s="275"/>
      <c r="GC57" s="275"/>
      <c r="GD57" s="275"/>
      <c r="GE57" s="275"/>
      <c r="GF57" s="275"/>
      <c r="GG57" s="275"/>
      <c r="GH57" s="275"/>
      <c r="GI57" s="275"/>
      <c r="GJ57" s="275"/>
      <c r="GK57" s="275"/>
      <c r="GL57" s="275"/>
      <c r="GM57" s="275"/>
      <c r="GN57" s="275"/>
      <c r="GO57" s="275"/>
      <c r="GP57" s="275"/>
      <c r="GQ57" s="275"/>
      <c r="GR57" s="275"/>
      <c r="GS57" s="275"/>
      <c r="GT57" s="275"/>
      <c r="GU57" s="275"/>
      <c r="GV57" s="275"/>
      <c r="GW57" s="275"/>
      <c r="GX57" s="275"/>
      <c r="GY57" s="275"/>
      <c r="GZ57" s="275"/>
      <c r="HA57" s="275"/>
      <c r="HB57" s="275"/>
      <c r="HC57" s="275"/>
      <c r="HD57" s="275"/>
      <c r="HE57" s="275"/>
      <c r="HF57" s="275"/>
      <c r="HG57" s="275"/>
    </row>
    <row r="58" spans="1:264" ht="13.5" customHeight="1" x14ac:dyDescent="0.25">
      <c r="A58" s="7">
        <v>46</v>
      </c>
      <c r="B58" s="7" t="s">
        <v>248</v>
      </c>
      <c r="C58" s="7" t="s">
        <v>273</v>
      </c>
      <c r="D58" s="7" t="s">
        <v>274</v>
      </c>
      <c r="E58" s="197" t="s">
        <v>298</v>
      </c>
      <c r="F58" s="198" t="s">
        <v>249</v>
      </c>
      <c r="G58" s="199" t="s">
        <v>299</v>
      </c>
      <c r="H58" s="7"/>
      <c r="I58" s="199">
        <v>9</v>
      </c>
      <c r="J58" s="199" t="s">
        <v>180</v>
      </c>
      <c r="K58" s="199" t="s">
        <v>300</v>
      </c>
      <c r="L58" s="7" t="s">
        <v>301</v>
      </c>
      <c r="M58" s="199">
        <v>2</v>
      </c>
      <c r="N58" s="239" t="s">
        <v>413</v>
      </c>
      <c r="O58" s="213" t="s">
        <v>174</v>
      </c>
      <c r="P58" s="214" t="s">
        <v>178</v>
      </c>
      <c r="Q58" s="244">
        <v>67038916</v>
      </c>
      <c r="R58" s="229" t="s">
        <v>249</v>
      </c>
      <c r="S58" s="246" t="s">
        <v>414</v>
      </c>
      <c r="T58" s="227" t="s">
        <v>415</v>
      </c>
      <c r="U58" s="246"/>
      <c r="V58" s="246" t="s">
        <v>416</v>
      </c>
      <c r="W58" s="7" t="s">
        <v>251</v>
      </c>
      <c r="X58" s="199">
        <f t="shared" si="6"/>
        <v>8</v>
      </c>
      <c r="Y58" s="198" t="s">
        <v>305</v>
      </c>
      <c r="Z58" s="199"/>
      <c r="AA58" s="199"/>
      <c r="AB58" s="207" t="s">
        <v>306</v>
      </c>
      <c r="AC58" s="208"/>
      <c r="AD58" s="208"/>
      <c r="AE58" s="199">
        <f t="shared" si="9"/>
        <v>8</v>
      </c>
      <c r="AF58" s="199">
        <v>8</v>
      </c>
      <c r="AG58" s="199">
        <f>SUM(AE58:AF58)</f>
        <v>16</v>
      </c>
      <c r="AH58" s="209"/>
      <c r="AI58" s="209">
        <f t="shared" si="12"/>
        <v>0</v>
      </c>
      <c r="AJ58" s="209">
        <f t="shared" si="13"/>
        <v>0</v>
      </c>
      <c r="AK58" s="209">
        <f t="shared" si="14"/>
        <v>0</v>
      </c>
      <c r="AL58" s="199"/>
      <c r="AM58" s="199"/>
      <c r="AN58" s="199"/>
      <c r="AO58" s="199"/>
      <c r="AP58" s="199"/>
      <c r="AQ58" s="198" t="s">
        <v>528</v>
      </c>
      <c r="AR58" s="198"/>
      <c r="AS58" s="7"/>
      <c r="AT58" s="199"/>
    </row>
    <row r="59" spans="1:264" s="196" customFormat="1" ht="13.5" customHeight="1" x14ac:dyDescent="0.2">
      <c r="A59" s="196">
        <v>47</v>
      </c>
      <c r="B59" s="196" t="s">
        <v>248</v>
      </c>
      <c r="C59" s="196" t="s">
        <v>273</v>
      </c>
      <c r="D59" s="196" t="s">
        <v>274</v>
      </c>
      <c r="E59" s="273" t="s">
        <v>275</v>
      </c>
      <c r="F59" s="270" t="s">
        <v>249</v>
      </c>
      <c r="G59" s="271" t="s">
        <v>529</v>
      </c>
      <c r="H59" s="201"/>
      <c r="I59" s="271">
        <v>8</v>
      </c>
      <c r="J59" s="271" t="s">
        <v>530</v>
      </c>
      <c r="K59" s="271" t="s">
        <v>531</v>
      </c>
      <c r="L59" s="201" t="s">
        <v>532</v>
      </c>
      <c r="M59" s="281">
        <v>4</v>
      </c>
      <c r="N59" s="239" t="s">
        <v>448</v>
      </c>
      <c r="O59" s="213" t="s">
        <v>174</v>
      </c>
      <c r="P59" s="214" t="s">
        <v>230</v>
      </c>
      <c r="Q59" s="290">
        <v>38862728</v>
      </c>
      <c r="R59" s="291" t="s">
        <v>449</v>
      </c>
      <c r="S59" s="292" t="s">
        <v>450</v>
      </c>
      <c r="T59" s="227" t="s">
        <v>451</v>
      </c>
      <c r="U59" s="292" t="s">
        <v>452</v>
      </c>
      <c r="V59" s="292">
        <v>3108414242</v>
      </c>
      <c r="W59" s="7" t="s">
        <v>251</v>
      </c>
      <c r="X59" s="199">
        <f t="shared" si="6"/>
        <v>16</v>
      </c>
      <c r="Y59" s="270" t="s">
        <v>409</v>
      </c>
      <c r="Z59" s="271"/>
      <c r="AA59" s="271"/>
      <c r="AB59" s="274" t="s">
        <v>343</v>
      </c>
      <c r="AC59" s="208"/>
      <c r="AD59" s="208"/>
      <c r="AE59" s="199">
        <f t="shared" si="9"/>
        <v>16</v>
      </c>
      <c r="AF59" s="199">
        <f t="shared" si="10"/>
        <v>16</v>
      </c>
      <c r="AG59" s="199">
        <f t="shared" si="11"/>
        <v>32</v>
      </c>
      <c r="AH59" s="303" t="s">
        <v>515</v>
      </c>
      <c r="AI59" s="209" t="e">
        <f t="shared" si="12"/>
        <v>#VALUE!</v>
      </c>
      <c r="AJ59" s="209" t="e">
        <f t="shared" si="13"/>
        <v>#VALUE!</v>
      </c>
      <c r="AK59" s="209" t="e">
        <f t="shared" si="14"/>
        <v>#VALUE!</v>
      </c>
      <c r="AL59" s="199"/>
      <c r="AM59" s="199"/>
      <c r="AN59" s="199"/>
      <c r="AO59" s="199"/>
      <c r="AP59" s="199"/>
      <c r="AQ59" s="270" t="s">
        <v>297</v>
      </c>
      <c r="AR59" s="198"/>
      <c r="AS59" s="7"/>
      <c r="AT59" s="199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  <c r="GN59" s="276"/>
      <c r="GO59" s="276"/>
      <c r="GP59" s="276"/>
      <c r="GQ59" s="276"/>
      <c r="GR59" s="276"/>
      <c r="GS59" s="276"/>
      <c r="GT59" s="276"/>
      <c r="GU59" s="276"/>
      <c r="GV59" s="276"/>
      <c r="GW59" s="276"/>
      <c r="GX59" s="276"/>
      <c r="GY59" s="276"/>
      <c r="GZ59" s="276"/>
      <c r="HA59" s="276"/>
      <c r="HB59" s="276"/>
      <c r="HC59" s="276"/>
      <c r="HD59" s="276"/>
      <c r="HE59" s="276"/>
      <c r="HF59" s="276"/>
      <c r="HG59" s="309"/>
      <c r="HH59" s="310"/>
      <c r="HI59" s="276"/>
      <c r="HJ59" s="276"/>
      <c r="HK59" s="276"/>
      <c r="HL59" s="276"/>
      <c r="HM59" s="276"/>
      <c r="HN59" s="276"/>
      <c r="HO59" s="276"/>
      <c r="HP59" s="276"/>
      <c r="HQ59" s="276"/>
      <c r="HR59" s="276"/>
      <c r="HS59" s="276"/>
      <c r="HT59" s="276"/>
      <c r="HU59" s="276"/>
      <c r="HV59" s="276"/>
      <c r="HW59" s="276"/>
      <c r="HX59" s="276"/>
      <c r="HY59" s="276"/>
      <c r="HZ59" s="276"/>
      <c r="IA59" s="276"/>
      <c r="IB59" s="276"/>
      <c r="IC59" s="276"/>
      <c r="ID59" s="276"/>
      <c r="IE59" s="276"/>
      <c r="IF59" s="276"/>
      <c r="IG59" s="276"/>
      <c r="IH59" s="276"/>
      <c r="II59" s="276"/>
      <c r="IJ59" s="276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  <c r="IW59" s="276"/>
      <c r="IX59" s="276"/>
      <c r="IY59" s="276"/>
      <c r="IZ59" s="276"/>
      <c r="JA59" s="276"/>
      <c r="JB59" s="276"/>
      <c r="JC59" s="276"/>
      <c r="JD59" s="276"/>
    </row>
    <row r="60" spans="1:264" s="196" customFormat="1" ht="13.5" customHeight="1" x14ac:dyDescent="0.2">
      <c r="A60" s="196">
        <v>48</v>
      </c>
      <c r="B60" s="196" t="s">
        <v>248</v>
      </c>
      <c r="C60" s="196" t="s">
        <v>273</v>
      </c>
      <c r="D60" s="196" t="s">
        <v>274</v>
      </c>
      <c r="E60" s="273" t="s">
        <v>288</v>
      </c>
      <c r="F60" s="270" t="s">
        <v>249</v>
      </c>
      <c r="G60" s="271" t="s">
        <v>529</v>
      </c>
      <c r="H60" s="201"/>
      <c r="I60" s="271">
        <v>10</v>
      </c>
      <c r="J60" s="271" t="s">
        <v>358</v>
      </c>
      <c r="K60" s="271" t="s">
        <v>359</v>
      </c>
      <c r="L60" s="201" t="s">
        <v>533</v>
      </c>
      <c r="M60" s="271">
        <v>6</v>
      </c>
      <c r="N60" s="243" t="s">
        <v>350</v>
      </c>
      <c r="O60" s="213" t="s">
        <v>351</v>
      </c>
      <c r="P60" s="229" t="s">
        <v>179</v>
      </c>
      <c r="Q60" s="244">
        <v>31287222</v>
      </c>
      <c r="R60" s="245" t="s">
        <v>249</v>
      </c>
      <c r="S60" s="246" t="s">
        <v>352</v>
      </c>
      <c r="T60" s="227" t="s">
        <v>353</v>
      </c>
      <c r="U60" s="246">
        <v>6649571</v>
      </c>
      <c r="V60" s="246">
        <v>3155090581</v>
      </c>
      <c r="W60" s="7" t="s">
        <v>251</v>
      </c>
      <c r="X60" s="199">
        <f t="shared" si="6"/>
        <v>24</v>
      </c>
      <c r="Y60" s="306" t="s">
        <v>534</v>
      </c>
      <c r="Z60" s="307"/>
      <c r="AA60" s="307"/>
      <c r="AB60" s="274" t="s">
        <v>296</v>
      </c>
      <c r="AC60" s="208"/>
      <c r="AD60" s="208"/>
      <c r="AE60" s="199">
        <f t="shared" si="9"/>
        <v>24</v>
      </c>
      <c r="AF60" s="199">
        <f t="shared" si="10"/>
        <v>24</v>
      </c>
      <c r="AG60" s="199">
        <f t="shared" si="11"/>
        <v>48</v>
      </c>
      <c r="AH60" s="209"/>
      <c r="AI60" s="209">
        <f t="shared" si="12"/>
        <v>0</v>
      </c>
      <c r="AJ60" s="209">
        <f t="shared" si="13"/>
        <v>0</v>
      </c>
      <c r="AK60" s="209">
        <f t="shared" si="14"/>
        <v>0</v>
      </c>
      <c r="AL60" s="199"/>
      <c r="AM60" s="199"/>
      <c r="AN60" s="199"/>
      <c r="AO60" s="199"/>
      <c r="AP60" s="199"/>
      <c r="AQ60" s="270"/>
      <c r="AR60" s="198"/>
      <c r="AS60" s="7"/>
      <c r="AT60" s="7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5"/>
      <c r="CX60" s="275"/>
      <c r="CY60" s="275"/>
      <c r="CZ60" s="275"/>
      <c r="DA60" s="275"/>
      <c r="DB60" s="275"/>
      <c r="DC60" s="275"/>
      <c r="DD60" s="275"/>
      <c r="DE60" s="275"/>
      <c r="DF60" s="275"/>
      <c r="DG60" s="275"/>
      <c r="DH60" s="275"/>
      <c r="DI60" s="275"/>
      <c r="DJ60" s="275"/>
      <c r="DK60" s="275"/>
      <c r="DL60" s="275"/>
      <c r="DM60" s="275"/>
      <c r="DN60" s="275"/>
      <c r="DO60" s="275"/>
      <c r="DP60" s="275"/>
      <c r="DQ60" s="275"/>
      <c r="DR60" s="275"/>
      <c r="DS60" s="275"/>
      <c r="DT60" s="275"/>
      <c r="DU60" s="275"/>
      <c r="DV60" s="275"/>
      <c r="DW60" s="275"/>
      <c r="DX60" s="275"/>
      <c r="DY60" s="275"/>
      <c r="DZ60" s="275"/>
      <c r="EA60" s="275"/>
      <c r="EB60" s="275"/>
      <c r="EC60" s="275"/>
      <c r="ED60" s="275"/>
      <c r="EE60" s="275"/>
      <c r="EF60" s="275"/>
      <c r="EG60" s="275"/>
      <c r="EH60" s="275"/>
      <c r="EI60" s="275"/>
      <c r="EJ60" s="275"/>
      <c r="EK60" s="275"/>
      <c r="EL60" s="275"/>
      <c r="EM60" s="275"/>
      <c r="EN60" s="275"/>
      <c r="EO60" s="275"/>
      <c r="EP60" s="275"/>
      <c r="EQ60" s="275"/>
      <c r="ER60" s="275"/>
      <c r="ES60" s="275"/>
      <c r="ET60" s="275"/>
      <c r="EU60" s="275"/>
      <c r="EV60" s="275"/>
      <c r="EW60" s="275"/>
      <c r="EX60" s="275"/>
      <c r="EY60" s="275"/>
      <c r="EZ60" s="275"/>
      <c r="FA60" s="275"/>
      <c r="FB60" s="275"/>
      <c r="FC60" s="275"/>
      <c r="FD60" s="275"/>
      <c r="FE60" s="275"/>
      <c r="FF60" s="275"/>
      <c r="FG60" s="275"/>
      <c r="FH60" s="275"/>
      <c r="FI60" s="275"/>
      <c r="FJ60" s="275"/>
      <c r="FK60" s="275"/>
      <c r="FL60" s="275"/>
      <c r="FM60" s="275"/>
      <c r="FN60" s="275"/>
      <c r="FO60" s="275"/>
      <c r="FP60" s="275"/>
      <c r="FQ60" s="275"/>
      <c r="FR60" s="275"/>
      <c r="FS60" s="275"/>
      <c r="FT60" s="275"/>
      <c r="FU60" s="275"/>
      <c r="FV60" s="275"/>
      <c r="FW60" s="275"/>
      <c r="FX60" s="275"/>
      <c r="FY60" s="275"/>
      <c r="FZ60" s="275"/>
      <c r="GA60" s="275"/>
      <c r="GB60" s="275"/>
      <c r="GC60" s="275"/>
      <c r="GD60" s="275"/>
      <c r="GE60" s="275"/>
      <c r="GF60" s="275"/>
      <c r="GG60" s="275"/>
      <c r="GH60" s="275"/>
      <c r="GI60" s="275"/>
      <c r="GJ60" s="275"/>
      <c r="GK60" s="275"/>
      <c r="GL60" s="275"/>
      <c r="GM60" s="275"/>
      <c r="GN60" s="275"/>
      <c r="GO60" s="275"/>
      <c r="GP60" s="275"/>
      <c r="GQ60" s="275"/>
      <c r="GR60" s="275"/>
      <c r="GS60" s="275"/>
      <c r="GT60" s="275"/>
      <c r="GU60" s="275"/>
      <c r="GV60" s="275"/>
      <c r="GW60" s="275"/>
      <c r="GX60" s="275"/>
      <c r="GY60" s="275"/>
      <c r="GZ60" s="275"/>
      <c r="HA60" s="275"/>
      <c r="HB60" s="275"/>
      <c r="HC60" s="275"/>
      <c r="HD60" s="275"/>
      <c r="HE60" s="275"/>
      <c r="HF60" s="275"/>
      <c r="HG60" s="311"/>
      <c r="HH60" s="310"/>
      <c r="HI60" s="276"/>
      <c r="HJ60" s="276"/>
      <c r="HK60" s="276"/>
      <c r="HL60" s="276"/>
      <c r="HM60" s="276"/>
      <c r="HN60" s="276"/>
      <c r="HO60" s="276"/>
      <c r="HP60" s="276"/>
      <c r="HQ60" s="276"/>
      <c r="HR60" s="276"/>
      <c r="HS60" s="276"/>
      <c r="HT60" s="276"/>
      <c r="HU60" s="276"/>
      <c r="HV60" s="276"/>
      <c r="HW60" s="276"/>
      <c r="HX60" s="276"/>
      <c r="HY60" s="276"/>
      <c r="HZ60" s="276"/>
      <c r="IA60" s="276"/>
      <c r="IB60" s="276"/>
      <c r="IC60" s="276"/>
      <c r="ID60" s="276"/>
      <c r="IE60" s="276"/>
      <c r="IF60" s="276"/>
      <c r="IG60" s="276"/>
      <c r="IH60" s="276"/>
      <c r="II60" s="276"/>
      <c r="IJ60" s="276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  <c r="IW60" s="276"/>
      <c r="IX60" s="276"/>
      <c r="IY60" s="276"/>
      <c r="IZ60" s="276"/>
      <c r="JA60" s="276"/>
      <c r="JB60" s="276"/>
      <c r="JC60" s="276"/>
      <c r="JD60" s="276"/>
    </row>
    <row r="61" spans="1:264" s="7" customFormat="1" ht="13.5" customHeight="1" x14ac:dyDescent="0.25">
      <c r="A61" s="7">
        <v>49</v>
      </c>
      <c r="B61" s="7" t="s">
        <v>248</v>
      </c>
      <c r="C61" s="7" t="s">
        <v>273</v>
      </c>
      <c r="D61" s="7" t="s">
        <v>274</v>
      </c>
      <c r="E61" s="197" t="s">
        <v>298</v>
      </c>
      <c r="F61" s="198" t="s">
        <v>249</v>
      </c>
      <c r="G61" s="199" t="s">
        <v>529</v>
      </c>
      <c r="I61" s="199">
        <v>9</v>
      </c>
      <c r="J61" s="199" t="s">
        <v>535</v>
      </c>
      <c r="K61" s="199" t="s">
        <v>536</v>
      </c>
      <c r="L61" s="7" t="s">
        <v>537</v>
      </c>
      <c r="M61" s="199">
        <v>4</v>
      </c>
      <c r="N61" s="239" t="s">
        <v>330</v>
      </c>
      <c r="O61" s="213" t="s">
        <v>174</v>
      </c>
      <c r="P61" s="229" t="s">
        <v>179</v>
      </c>
      <c r="Q61" s="240">
        <v>66951763</v>
      </c>
      <c r="R61" s="229" t="s">
        <v>249</v>
      </c>
      <c r="S61" s="225" t="s">
        <v>331</v>
      </c>
      <c r="T61" s="241" t="s">
        <v>366</v>
      </c>
      <c r="U61" s="225"/>
      <c r="V61" s="225">
        <v>3006095074</v>
      </c>
      <c r="W61" s="7" t="s">
        <v>251</v>
      </c>
      <c r="X61" s="199">
        <f t="shared" si="6"/>
        <v>16</v>
      </c>
      <c r="Y61" s="198" t="s">
        <v>506</v>
      </c>
      <c r="Z61" s="199"/>
      <c r="AA61" s="199"/>
      <c r="AB61" s="207" t="s">
        <v>485</v>
      </c>
      <c r="AC61" s="208"/>
      <c r="AD61" s="208"/>
      <c r="AE61" s="199">
        <f t="shared" si="9"/>
        <v>16</v>
      </c>
      <c r="AF61" s="199">
        <f t="shared" si="10"/>
        <v>16</v>
      </c>
      <c r="AG61" s="199">
        <f t="shared" si="11"/>
        <v>32</v>
      </c>
      <c r="AH61" s="209"/>
      <c r="AI61" s="209">
        <f t="shared" si="12"/>
        <v>0</v>
      </c>
      <c r="AJ61" s="209">
        <f t="shared" si="13"/>
        <v>0</v>
      </c>
      <c r="AK61" s="209">
        <f t="shared" si="14"/>
        <v>0</v>
      </c>
      <c r="AL61" s="199"/>
      <c r="AM61" s="199"/>
      <c r="AN61" s="199"/>
      <c r="AO61" s="199"/>
      <c r="AP61" s="199"/>
      <c r="AQ61" s="198" t="s">
        <v>528</v>
      </c>
      <c r="AR61" s="198"/>
      <c r="AT61" s="199"/>
      <c r="AU61" s="308"/>
      <c r="AV61" s="308"/>
      <c r="AW61" s="308"/>
      <c r="AX61" s="308"/>
      <c r="AY61" s="308"/>
      <c r="AZ61" s="308"/>
      <c r="BA61" s="308"/>
      <c r="BB61" s="308"/>
      <c r="BC61" s="308"/>
      <c r="BD61" s="308"/>
      <c r="BE61" s="308"/>
      <c r="BF61" s="308"/>
      <c r="BG61" s="30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8"/>
      <c r="BS61" s="308"/>
      <c r="BT61" s="308"/>
      <c r="BU61" s="308"/>
      <c r="BV61" s="308"/>
      <c r="BW61" s="308"/>
      <c r="BX61" s="308"/>
      <c r="BY61" s="308"/>
      <c r="BZ61" s="308"/>
      <c r="CA61" s="308"/>
      <c r="CB61" s="308"/>
      <c r="CC61" s="308"/>
      <c r="CD61" s="308"/>
      <c r="CE61" s="308"/>
      <c r="CF61" s="308"/>
      <c r="CG61" s="308"/>
      <c r="CH61" s="308"/>
      <c r="CI61" s="308"/>
      <c r="CJ61" s="308"/>
      <c r="CK61" s="308"/>
      <c r="CL61" s="308"/>
      <c r="CM61" s="308"/>
      <c r="CN61" s="308"/>
      <c r="CO61" s="308"/>
      <c r="CP61" s="308"/>
      <c r="CQ61" s="308"/>
      <c r="CR61" s="308"/>
      <c r="CS61" s="308"/>
      <c r="CT61" s="308"/>
      <c r="CU61" s="308"/>
      <c r="CV61" s="308"/>
      <c r="CW61" s="308"/>
      <c r="CX61" s="308"/>
      <c r="CY61" s="308"/>
      <c r="CZ61" s="308"/>
      <c r="DA61" s="308"/>
      <c r="DB61" s="308"/>
      <c r="DC61" s="308"/>
      <c r="DD61" s="308"/>
      <c r="DE61" s="308"/>
      <c r="DF61" s="308"/>
      <c r="DG61" s="308"/>
      <c r="DH61" s="308"/>
      <c r="DI61" s="308"/>
      <c r="DJ61" s="308"/>
      <c r="DK61" s="308"/>
      <c r="DL61" s="308"/>
      <c r="DM61" s="308"/>
      <c r="DN61" s="308"/>
      <c r="DO61" s="308"/>
      <c r="DP61" s="308"/>
      <c r="DQ61" s="308"/>
      <c r="DR61" s="308"/>
      <c r="DS61" s="308"/>
      <c r="DT61" s="308"/>
      <c r="DU61" s="308"/>
      <c r="DV61" s="308"/>
      <c r="DW61" s="308"/>
      <c r="DX61" s="308"/>
      <c r="DY61" s="308"/>
      <c r="DZ61" s="308"/>
      <c r="EA61" s="308"/>
      <c r="EB61" s="308"/>
      <c r="EC61" s="308"/>
      <c r="ED61" s="308"/>
      <c r="EE61" s="308"/>
      <c r="EF61" s="308"/>
      <c r="EG61" s="308"/>
      <c r="EH61" s="308"/>
      <c r="EI61" s="308"/>
      <c r="EJ61" s="308"/>
      <c r="EK61" s="308"/>
      <c r="EL61" s="308"/>
      <c r="EM61" s="308"/>
      <c r="EN61" s="308"/>
      <c r="EO61" s="308"/>
      <c r="EP61" s="308"/>
      <c r="EQ61" s="308"/>
      <c r="ER61" s="308"/>
      <c r="ES61" s="308"/>
      <c r="ET61" s="308"/>
      <c r="EU61" s="308"/>
      <c r="EV61" s="308"/>
      <c r="EW61" s="308"/>
      <c r="EX61" s="308"/>
      <c r="EY61" s="308"/>
      <c r="EZ61" s="308"/>
      <c r="FA61" s="308"/>
      <c r="FB61" s="308"/>
      <c r="FC61" s="308"/>
      <c r="FD61" s="308"/>
      <c r="FE61" s="308"/>
      <c r="FF61" s="308"/>
      <c r="FG61" s="308"/>
      <c r="FH61" s="308"/>
      <c r="FI61" s="308"/>
      <c r="FJ61" s="308"/>
      <c r="FK61" s="308"/>
      <c r="FL61" s="308"/>
      <c r="FM61" s="308"/>
      <c r="FN61" s="308"/>
      <c r="FO61" s="308"/>
      <c r="FP61" s="308"/>
      <c r="FQ61" s="308"/>
      <c r="FR61" s="308"/>
      <c r="FS61" s="308"/>
      <c r="FT61" s="308"/>
      <c r="FU61" s="308"/>
      <c r="FV61" s="308"/>
      <c r="FW61" s="308"/>
      <c r="FX61" s="308"/>
      <c r="FY61" s="308"/>
      <c r="FZ61" s="308"/>
      <c r="GA61" s="308"/>
      <c r="GB61" s="308"/>
      <c r="GC61" s="308"/>
      <c r="GD61" s="308"/>
      <c r="GE61" s="308"/>
      <c r="GF61" s="308"/>
      <c r="GG61" s="308"/>
      <c r="GH61" s="308"/>
      <c r="GI61" s="308"/>
      <c r="GJ61" s="308"/>
      <c r="GK61" s="308"/>
      <c r="GL61" s="308"/>
      <c r="GM61" s="308"/>
      <c r="GN61" s="308"/>
      <c r="GO61" s="308"/>
      <c r="GP61" s="308"/>
      <c r="GQ61" s="308"/>
      <c r="GR61" s="308"/>
      <c r="GS61" s="308"/>
      <c r="GT61" s="308"/>
      <c r="GU61" s="308"/>
      <c r="GV61" s="308"/>
      <c r="GW61" s="308"/>
      <c r="GX61" s="308"/>
      <c r="GY61" s="308"/>
      <c r="GZ61" s="308"/>
      <c r="HA61" s="308"/>
      <c r="HB61" s="308"/>
      <c r="HC61" s="308"/>
      <c r="HD61" s="308"/>
      <c r="HE61" s="308"/>
      <c r="HF61" s="308"/>
      <c r="HG61" s="312"/>
      <c r="HH61" s="313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</row>
    <row r="62" spans="1:264" s="196" customFormat="1" ht="13.5" customHeight="1" x14ac:dyDescent="0.25">
      <c r="A62" s="196">
        <v>50</v>
      </c>
      <c r="B62" s="196" t="s">
        <v>248</v>
      </c>
      <c r="C62" s="196" t="s">
        <v>273</v>
      </c>
      <c r="D62" s="196" t="s">
        <v>274</v>
      </c>
      <c r="E62" s="273" t="s">
        <v>288</v>
      </c>
      <c r="F62" s="270" t="s">
        <v>249</v>
      </c>
      <c r="G62" s="271" t="s">
        <v>250</v>
      </c>
      <c r="H62" s="201"/>
      <c r="I62" s="271">
        <v>7</v>
      </c>
      <c r="J62" s="271" t="s">
        <v>354</v>
      </c>
      <c r="K62" s="271" t="s">
        <v>355</v>
      </c>
      <c r="L62" s="201" t="s">
        <v>356</v>
      </c>
      <c r="M62" s="271">
        <v>4</v>
      </c>
      <c r="N62" s="239" t="s">
        <v>508</v>
      </c>
      <c r="O62" s="213" t="s">
        <v>174</v>
      </c>
      <c r="P62" s="214" t="s">
        <v>178</v>
      </c>
      <c r="Q62" s="244">
        <v>21428927</v>
      </c>
      <c r="R62" s="229" t="s">
        <v>249</v>
      </c>
      <c r="S62" s="226" t="s">
        <v>509</v>
      </c>
      <c r="T62" s="227" t="s">
        <v>510</v>
      </c>
      <c r="U62" s="226" t="s">
        <v>511</v>
      </c>
      <c r="V62" s="226" t="s">
        <v>512</v>
      </c>
      <c r="W62" s="7" t="s">
        <v>251</v>
      </c>
      <c r="X62" s="199">
        <f t="shared" si="6"/>
        <v>16</v>
      </c>
      <c r="Y62" s="306" t="s">
        <v>361</v>
      </c>
      <c r="Z62" s="271"/>
      <c r="AA62" s="271"/>
      <c r="AB62" s="274" t="s">
        <v>296</v>
      </c>
      <c r="AC62" s="208"/>
      <c r="AD62" s="208"/>
      <c r="AE62" s="199">
        <f t="shared" si="9"/>
        <v>16</v>
      </c>
      <c r="AF62" s="199">
        <f t="shared" si="10"/>
        <v>16</v>
      </c>
      <c r="AG62" s="199">
        <f t="shared" si="11"/>
        <v>32</v>
      </c>
      <c r="AH62" s="209"/>
      <c r="AI62" s="209">
        <f t="shared" si="12"/>
        <v>0</v>
      </c>
      <c r="AJ62" s="209">
        <f t="shared" si="13"/>
        <v>0</v>
      </c>
      <c r="AK62" s="209">
        <f t="shared" si="14"/>
        <v>0</v>
      </c>
      <c r="AL62" s="199"/>
      <c r="AM62" s="199"/>
      <c r="AN62" s="199"/>
      <c r="AO62" s="199"/>
      <c r="AP62" s="199"/>
      <c r="AQ62" s="270" t="s">
        <v>538</v>
      </c>
      <c r="AR62" s="198"/>
      <c r="AS62" s="7"/>
      <c r="AT62" s="199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6"/>
      <c r="EO62" s="276"/>
      <c r="EP62" s="276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6"/>
      <c r="FI62" s="276"/>
      <c r="FJ62" s="276"/>
      <c r="FK62" s="276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76"/>
      <c r="GK62" s="276"/>
      <c r="GL62" s="276"/>
      <c r="GM62" s="276"/>
      <c r="GN62" s="276"/>
      <c r="GO62" s="276"/>
      <c r="GP62" s="276"/>
      <c r="GQ62" s="276"/>
      <c r="GR62" s="276"/>
      <c r="GS62" s="276"/>
      <c r="GT62" s="276"/>
      <c r="GU62" s="276"/>
      <c r="GV62" s="276"/>
      <c r="GW62" s="276"/>
      <c r="GX62" s="276"/>
      <c r="GY62" s="276"/>
      <c r="GZ62" s="276"/>
      <c r="HA62" s="276"/>
      <c r="HB62" s="276"/>
      <c r="HC62" s="276"/>
      <c r="HD62" s="276"/>
      <c r="HE62" s="276"/>
      <c r="HF62" s="276"/>
      <c r="HG62" s="309"/>
      <c r="HH62" s="310"/>
      <c r="HI62" s="276"/>
      <c r="HJ62" s="276"/>
      <c r="HK62" s="276"/>
      <c r="HL62" s="276"/>
      <c r="HM62" s="276"/>
      <c r="HN62" s="276"/>
      <c r="HO62" s="276"/>
      <c r="HP62" s="276"/>
      <c r="HQ62" s="276"/>
      <c r="HR62" s="276"/>
      <c r="HS62" s="276"/>
      <c r="HT62" s="276"/>
      <c r="HU62" s="276"/>
      <c r="HV62" s="276"/>
      <c r="HW62" s="276"/>
      <c r="HX62" s="276"/>
      <c r="HY62" s="276"/>
      <c r="HZ62" s="276"/>
      <c r="IA62" s="276"/>
      <c r="IB62" s="276"/>
      <c r="IC62" s="276"/>
      <c r="ID62" s="276"/>
      <c r="IE62" s="276"/>
      <c r="IF62" s="276"/>
      <c r="IG62" s="276"/>
      <c r="IH62" s="276"/>
      <c r="II62" s="276"/>
      <c r="IJ62" s="276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  <c r="IW62" s="276"/>
      <c r="IX62" s="276"/>
      <c r="IY62" s="276"/>
      <c r="IZ62" s="276"/>
      <c r="JA62" s="276"/>
      <c r="JB62" s="276"/>
      <c r="JC62" s="276"/>
      <c r="JD62" s="276"/>
    </row>
    <row r="63" spans="1:264" s="196" customFormat="1" ht="13.5" customHeight="1" x14ac:dyDescent="0.2">
      <c r="A63" s="196">
        <v>51</v>
      </c>
      <c r="B63" s="196" t="s">
        <v>248</v>
      </c>
      <c r="C63" s="196" t="s">
        <v>273</v>
      </c>
      <c r="D63" s="196" t="s">
        <v>274</v>
      </c>
      <c r="E63" s="273" t="s">
        <v>288</v>
      </c>
      <c r="F63" s="270" t="s">
        <v>249</v>
      </c>
      <c r="G63" s="271" t="s">
        <v>250</v>
      </c>
      <c r="H63" s="201"/>
      <c r="I63" s="271">
        <v>7</v>
      </c>
      <c r="J63" s="271" t="s">
        <v>539</v>
      </c>
      <c r="K63" s="271" t="s">
        <v>540</v>
      </c>
      <c r="L63" s="201" t="s">
        <v>360</v>
      </c>
      <c r="M63" s="271">
        <v>6</v>
      </c>
      <c r="N63" s="243" t="s">
        <v>350</v>
      </c>
      <c r="O63" s="213" t="s">
        <v>351</v>
      </c>
      <c r="P63" s="229" t="s">
        <v>179</v>
      </c>
      <c r="Q63" s="244">
        <v>31287222</v>
      </c>
      <c r="R63" s="245" t="s">
        <v>249</v>
      </c>
      <c r="S63" s="246" t="s">
        <v>352</v>
      </c>
      <c r="T63" s="227" t="s">
        <v>353</v>
      </c>
      <c r="U63" s="246">
        <v>6649571</v>
      </c>
      <c r="V63" s="246">
        <v>3155090581</v>
      </c>
      <c r="W63" s="7" t="s">
        <v>251</v>
      </c>
      <c r="X63" s="199">
        <f t="shared" si="6"/>
        <v>24</v>
      </c>
      <c r="Y63" s="272" t="s">
        <v>252</v>
      </c>
      <c r="Z63" s="271"/>
      <c r="AA63" s="271"/>
      <c r="AB63" s="274" t="s">
        <v>296</v>
      </c>
      <c r="AC63" s="208"/>
      <c r="AD63" s="208"/>
      <c r="AE63" s="199">
        <f t="shared" si="9"/>
        <v>24</v>
      </c>
      <c r="AF63" s="199">
        <f t="shared" si="10"/>
        <v>24</v>
      </c>
      <c r="AG63" s="199">
        <f t="shared" si="11"/>
        <v>48</v>
      </c>
      <c r="AH63" s="209"/>
      <c r="AI63" s="209">
        <f t="shared" si="12"/>
        <v>0</v>
      </c>
      <c r="AJ63" s="209">
        <f t="shared" si="13"/>
        <v>0</v>
      </c>
      <c r="AK63" s="209">
        <f t="shared" si="14"/>
        <v>0</v>
      </c>
      <c r="AL63" s="199"/>
      <c r="AM63" s="199"/>
      <c r="AN63" s="199"/>
      <c r="AO63" s="199"/>
      <c r="AP63" s="199"/>
      <c r="AQ63" s="270"/>
      <c r="AR63" s="198"/>
      <c r="AS63" s="7"/>
      <c r="AT63" s="199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5"/>
      <c r="CS63" s="275"/>
      <c r="CT63" s="275"/>
      <c r="CU63" s="275"/>
      <c r="CV63" s="275"/>
      <c r="CW63" s="275"/>
      <c r="CX63" s="275"/>
      <c r="CY63" s="275"/>
      <c r="CZ63" s="275"/>
      <c r="DA63" s="275"/>
      <c r="DB63" s="275"/>
      <c r="DC63" s="275"/>
      <c r="DD63" s="275"/>
      <c r="DE63" s="275"/>
      <c r="DF63" s="275"/>
      <c r="DG63" s="275"/>
      <c r="DH63" s="275"/>
      <c r="DI63" s="275"/>
      <c r="DJ63" s="275"/>
      <c r="DK63" s="275"/>
      <c r="DL63" s="275"/>
      <c r="DM63" s="275"/>
      <c r="DN63" s="275"/>
      <c r="DO63" s="275"/>
      <c r="DP63" s="275"/>
      <c r="DQ63" s="275"/>
      <c r="DR63" s="275"/>
      <c r="DS63" s="275"/>
      <c r="DT63" s="275"/>
      <c r="DU63" s="275"/>
      <c r="DV63" s="275"/>
      <c r="DW63" s="275"/>
      <c r="DX63" s="275"/>
      <c r="DY63" s="275"/>
      <c r="DZ63" s="275"/>
      <c r="EA63" s="275"/>
      <c r="EB63" s="275"/>
      <c r="EC63" s="275"/>
      <c r="ED63" s="275"/>
      <c r="EE63" s="275"/>
      <c r="EF63" s="275"/>
      <c r="EG63" s="275"/>
      <c r="EH63" s="275"/>
      <c r="EI63" s="275"/>
      <c r="EJ63" s="275"/>
      <c r="EK63" s="275"/>
      <c r="EL63" s="275"/>
      <c r="EM63" s="275"/>
      <c r="EN63" s="275"/>
      <c r="EO63" s="275"/>
      <c r="EP63" s="275"/>
      <c r="EQ63" s="275"/>
      <c r="ER63" s="275"/>
      <c r="ES63" s="275"/>
      <c r="ET63" s="275"/>
      <c r="EU63" s="275"/>
      <c r="EV63" s="275"/>
      <c r="EW63" s="275"/>
      <c r="EX63" s="275"/>
      <c r="EY63" s="275"/>
      <c r="EZ63" s="275"/>
      <c r="FA63" s="275"/>
      <c r="FB63" s="275"/>
      <c r="FC63" s="275"/>
      <c r="FD63" s="275"/>
      <c r="FE63" s="275"/>
      <c r="FF63" s="275"/>
      <c r="FG63" s="275"/>
      <c r="FH63" s="275"/>
      <c r="FI63" s="275"/>
      <c r="FJ63" s="275"/>
      <c r="FK63" s="275"/>
      <c r="FL63" s="275"/>
      <c r="FM63" s="275"/>
      <c r="FN63" s="275"/>
      <c r="FO63" s="275"/>
      <c r="FP63" s="275"/>
      <c r="FQ63" s="275"/>
      <c r="FR63" s="275"/>
      <c r="FS63" s="275"/>
      <c r="FT63" s="275"/>
      <c r="FU63" s="275"/>
      <c r="FV63" s="275"/>
      <c r="FW63" s="275"/>
      <c r="FX63" s="275"/>
      <c r="FY63" s="275"/>
      <c r="FZ63" s="275"/>
      <c r="GA63" s="275"/>
      <c r="GB63" s="275"/>
      <c r="GC63" s="275"/>
      <c r="GD63" s="275"/>
      <c r="GE63" s="275"/>
      <c r="GF63" s="275"/>
      <c r="GG63" s="275"/>
      <c r="GH63" s="275"/>
      <c r="GI63" s="275"/>
      <c r="GJ63" s="275"/>
      <c r="GK63" s="275"/>
      <c r="GL63" s="275"/>
      <c r="GM63" s="275"/>
      <c r="GN63" s="275"/>
      <c r="GO63" s="275"/>
      <c r="GP63" s="275"/>
      <c r="GQ63" s="275"/>
      <c r="GR63" s="275"/>
      <c r="GS63" s="275"/>
      <c r="GT63" s="275"/>
      <c r="GU63" s="275"/>
      <c r="GV63" s="275"/>
      <c r="GW63" s="275"/>
      <c r="GX63" s="275"/>
      <c r="GY63" s="275"/>
      <c r="GZ63" s="275"/>
      <c r="HA63" s="275"/>
      <c r="HB63" s="275"/>
      <c r="HC63" s="275"/>
      <c r="HD63" s="275"/>
      <c r="HE63" s="275"/>
      <c r="HF63" s="275"/>
      <c r="HG63" s="311"/>
      <c r="HH63" s="310"/>
      <c r="HI63" s="276"/>
      <c r="HJ63" s="276"/>
      <c r="HK63" s="276"/>
      <c r="HL63" s="276"/>
      <c r="HM63" s="276"/>
      <c r="HN63" s="276"/>
      <c r="HO63" s="276"/>
      <c r="HP63" s="276"/>
      <c r="HQ63" s="276"/>
      <c r="HR63" s="276"/>
      <c r="HS63" s="276"/>
      <c r="HT63" s="276"/>
      <c r="HU63" s="276"/>
      <c r="HV63" s="276"/>
      <c r="HW63" s="276"/>
      <c r="HX63" s="276"/>
      <c r="HY63" s="276"/>
      <c r="HZ63" s="276"/>
      <c r="IA63" s="276"/>
      <c r="IB63" s="276"/>
      <c r="IC63" s="276"/>
      <c r="ID63" s="276"/>
      <c r="IE63" s="276"/>
      <c r="IF63" s="276"/>
      <c r="IG63" s="276"/>
      <c r="IH63" s="276"/>
      <c r="II63" s="276"/>
      <c r="IJ63" s="276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  <c r="IW63" s="276"/>
      <c r="IX63" s="276"/>
      <c r="IY63" s="276"/>
      <c r="IZ63" s="276"/>
      <c r="JA63" s="276"/>
      <c r="JB63" s="276"/>
      <c r="JC63" s="276"/>
      <c r="JD63" s="276"/>
    </row>
    <row r="64" spans="1:264" s="196" customFormat="1" ht="13.5" customHeight="1" x14ac:dyDescent="0.25">
      <c r="A64" s="196">
        <v>52</v>
      </c>
      <c r="B64" s="196" t="s">
        <v>248</v>
      </c>
      <c r="C64" s="196" t="s">
        <v>273</v>
      </c>
      <c r="D64" s="196" t="s">
        <v>274</v>
      </c>
      <c r="E64" s="273" t="s">
        <v>275</v>
      </c>
      <c r="F64" s="270" t="s">
        <v>249</v>
      </c>
      <c r="G64" s="271" t="s">
        <v>250</v>
      </c>
      <c r="H64" s="201"/>
      <c r="I64" s="271">
        <v>13</v>
      </c>
      <c r="J64" s="271" t="s">
        <v>362</v>
      </c>
      <c r="K64" s="271" t="s">
        <v>363</v>
      </c>
      <c r="L64" s="201" t="s">
        <v>364</v>
      </c>
      <c r="M64" s="281">
        <v>4</v>
      </c>
      <c r="N64" s="239" t="s">
        <v>330</v>
      </c>
      <c r="O64" s="213" t="s">
        <v>174</v>
      </c>
      <c r="P64" s="229" t="s">
        <v>179</v>
      </c>
      <c r="Q64" s="240">
        <v>66951763</v>
      </c>
      <c r="R64" s="229" t="s">
        <v>249</v>
      </c>
      <c r="S64" s="225" t="s">
        <v>331</v>
      </c>
      <c r="T64" s="241" t="s">
        <v>366</v>
      </c>
      <c r="U64" s="225"/>
      <c r="V64" s="225">
        <v>3006095074</v>
      </c>
      <c r="W64" s="7" t="s">
        <v>251</v>
      </c>
      <c r="X64" s="199">
        <f t="shared" si="6"/>
        <v>16</v>
      </c>
      <c r="Y64" s="270" t="s">
        <v>395</v>
      </c>
      <c r="Z64" s="271"/>
      <c r="AA64" s="271"/>
      <c r="AB64" s="274" t="s">
        <v>343</v>
      </c>
      <c r="AC64" s="208"/>
      <c r="AD64" s="208"/>
      <c r="AE64" s="199">
        <f t="shared" si="9"/>
        <v>16</v>
      </c>
      <c r="AF64" s="199">
        <f t="shared" si="10"/>
        <v>16</v>
      </c>
      <c r="AG64" s="199">
        <f t="shared" si="11"/>
        <v>32</v>
      </c>
      <c r="AH64" s="209"/>
      <c r="AI64" s="209">
        <f t="shared" si="12"/>
        <v>0</v>
      </c>
      <c r="AJ64" s="209">
        <f t="shared" si="13"/>
        <v>0</v>
      </c>
      <c r="AK64" s="209">
        <f t="shared" si="14"/>
        <v>0</v>
      </c>
      <c r="AL64" s="199"/>
      <c r="AM64" s="199"/>
      <c r="AN64" s="199"/>
      <c r="AO64" s="199"/>
      <c r="AP64" s="199"/>
      <c r="AQ64" s="270" t="s">
        <v>541</v>
      </c>
      <c r="AR64" s="198"/>
      <c r="AS64" s="7"/>
      <c r="AT64" s="199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75"/>
      <c r="CZ64" s="275"/>
      <c r="DA64" s="275"/>
      <c r="DB64" s="275"/>
      <c r="DC64" s="275"/>
      <c r="DD64" s="275"/>
      <c r="DE64" s="275"/>
      <c r="DF64" s="275"/>
      <c r="DG64" s="275"/>
      <c r="DH64" s="275"/>
      <c r="DI64" s="275"/>
      <c r="DJ64" s="275"/>
      <c r="DK64" s="275"/>
      <c r="DL64" s="275"/>
      <c r="DM64" s="275"/>
      <c r="DN64" s="275"/>
      <c r="DO64" s="275"/>
      <c r="DP64" s="275"/>
      <c r="DQ64" s="275"/>
      <c r="DR64" s="275"/>
      <c r="DS64" s="275"/>
      <c r="DT64" s="275"/>
      <c r="DU64" s="275"/>
      <c r="DV64" s="275"/>
      <c r="DW64" s="275"/>
      <c r="DX64" s="275"/>
      <c r="DY64" s="275"/>
      <c r="DZ64" s="275"/>
      <c r="EA64" s="275"/>
      <c r="EB64" s="275"/>
      <c r="EC64" s="275"/>
      <c r="ED64" s="275"/>
      <c r="EE64" s="275"/>
      <c r="EF64" s="275"/>
      <c r="EG64" s="275"/>
      <c r="EH64" s="275"/>
      <c r="EI64" s="275"/>
      <c r="EJ64" s="275"/>
      <c r="EK64" s="275"/>
      <c r="EL64" s="275"/>
      <c r="EM64" s="275"/>
      <c r="EN64" s="275"/>
      <c r="EO64" s="275"/>
      <c r="EP64" s="275"/>
      <c r="EQ64" s="275"/>
      <c r="ER64" s="275"/>
      <c r="ES64" s="275"/>
      <c r="ET64" s="275"/>
      <c r="EU64" s="275"/>
      <c r="EV64" s="275"/>
      <c r="EW64" s="275"/>
      <c r="EX64" s="275"/>
      <c r="EY64" s="275"/>
      <c r="EZ64" s="275"/>
      <c r="FA64" s="275"/>
      <c r="FB64" s="275"/>
      <c r="FC64" s="275"/>
      <c r="FD64" s="275"/>
      <c r="FE64" s="275"/>
      <c r="FF64" s="275"/>
      <c r="FG64" s="275"/>
      <c r="FH64" s="275"/>
      <c r="FI64" s="275"/>
      <c r="FJ64" s="275"/>
      <c r="FK64" s="275"/>
      <c r="FL64" s="275"/>
      <c r="FM64" s="275"/>
      <c r="FN64" s="275"/>
      <c r="FO64" s="275"/>
      <c r="FP64" s="275"/>
      <c r="FQ64" s="275"/>
      <c r="FR64" s="275"/>
      <c r="FS64" s="275"/>
      <c r="FT64" s="275"/>
      <c r="FU64" s="275"/>
      <c r="FV64" s="275"/>
      <c r="FW64" s="275"/>
      <c r="FX64" s="275"/>
      <c r="FY64" s="275"/>
      <c r="FZ64" s="275"/>
      <c r="GA64" s="275"/>
      <c r="GB64" s="275"/>
      <c r="GC64" s="275"/>
      <c r="GD64" s="275"/>
      <c r="GE64" s="275"/>
      <c r="GF64" s="275"/>
      <c r="GG64" s="275"/>
      <c r="GH64" s="275"/>
      <c r="GI64" s="275"/>
      <c r="GJ64" s="275"/>
      <c r="GK64" s="275"/>
      <c r="GL64" s="275"/>
      <c r="GM64" s="275"/>
      <c r="GN64" s="275"/>
      <c r="GO64" s="275"/>
      <c r="GP64" s="275"/>
      <c r="GQ64" s="275"/>
      <c r="GR64" s="275"/>
      <c r="GS64" s="275"/>
      <c r="GT64" s="275"/>
      <c r="GU64" s="275"/>
      <c r="GV64" s="275"/>
      <c r="GW64" s="275"/>
      <c r="GX64" s="275"/>
      <c r="GY64" s="275"/>
      <c r="GZ64" s="275"/>
      <c r="HA64" s="275"/>
      <c r="HB64" s="275"/>
      <c r="HC64" s="275"/>
      <c r="HD64" s="275"/>
      <c r="HE64" s="275"/>
      <c r="HF64" s="275"/>
      <c r="HG64" s="311"/>
      <c r="HH64" s="310"/>
      <c r="HI64" s="276"/>
      <c r="HJ64" s="276"/>
      <c r="HK64" s="276"/>
      <c r="HL64" s="276"/>
      <c r="HM64" s="276"/>
      <c r="HN64" s="276"/>
      <c r="HO64" s="276"/>
      <c r="HP64" s="276"/>
      <c r="HQ64" s="276"/>
      <c r="HR64" s="276"/>
      <c r="HS64" s="276"/>
      <c r="HT64" s="276"/>
      <c r="HU64" s="276"/>
      <c r="HV64" s="276"/>
      <c r="HW64" s="276"/>
      <c r="HX64" s="276"/>
      <c r="HY64" s="276"/>
      <c r="HZ64" s="276"/>
      <c r="IA64" s="276"/>
      <c r="IB64" s="276"/>
      <c r="IC64" s="276"/>
      <c r="ID64" s="276"/>
      <c r="IE64" s="276"/>
      <c r="IF64" s="276"/>
      <c r="IG64" s="276"/>
      <c r="IH64" s="276"/>
      <c r="II64" s="276"/>
      <c r="IJ64" s="276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  <c r="IW64" s="276"/>
      <c r="IX64" s="276"/>
      <c r="IY64" s="276"/>
      <c r="IZ64" s="276"/>
      <c r="JA64" s="276"/>
      <c r="JB64" s="276"/>
      <c r="JC64" s="276"/>
      <c r="JD64" s="276"/>
    </row>
    <row r="65" spans="1:16381" s="271" customFormat="1" ht="15" customHeight="1" x14ac:dyDescent="0.25">
      <c r="A65" s="196">
        <v>53</v>
      </c>
      <c r="B65" s="314" t="s">
        <v>248</v>
      </c>
      <c r="C65" s="196" t="s">
        <v>273</v>
      </c>
      <c r="D65" s="196" t="s">
        <v>542</v>
      </c>
      <c r="E65" s="273" t="s">
        <v>288</v>
      </c>
      <c r="F65" s="270" t="s">
        <v>249</v>
      </c>
      <c r="G65" s="271" t="s">
        <v>237</v>
      </c>
      <c r="H65" s="315"/>
      <c r="I65" s="271">
        <v>3</v>
      </c>
      <c r="J65" s="271" t="s">
        <v>289</v>
      </c>
      <c r="K65" s="271" t="s">
        <v>290</v>
      </c>
      <c r="L65" s="201" t="s">
        <v>291</v>
      </c>
      <c r="M65" s="271">
        <v>12</v>
      </c>
      <c r="N65" s="239" t="s">
        <v>508</v>
      </c>
      <c r="O65" s="213" t="s">
        <v>174</v>
      </c>
      <c r="P65" s="214" t="s">
        <v>178</v>
      </c>
      <c r="Q65" s="244">
        <v>21428927</v>
      </c>
      <c r="R65" s="229" t="s">
        <v>249</v>
      </c>
      <c r="S65" s="226" t="s">
        <v>509</v>
      </c>
      <c r="T65" s="227" t="s">
        <v>510</v>
      </c>
      <c r="U65" s="226" t="s">
        <v>511</v>
      </c>
      <c r="V65" s="226" t="s">
        <v>512</v>
      </c>
      <c r="W65" s="7" t="s">
        <v>251</v>
      </c>
      <c r="X65" s="199">
        <f t="shared" si="6"/>
        <v>48</v>
      </c>
      <c r="Y65" s="306" t="s">
        <v>534</v>
      </c>
      <c r="AB65" s="274" t="s">
        <v>296</v>
      </c>
      <c r="AC65" s="208"/>
      <c r="AD65" s="208"/>
      <c r="AE65" s="199">
        <f t="shared" si="9"/>
        <v>48</v>
      </c>
      <c r="AF65" s="199">
        <f t="shared" si="10"/>
        <v>48</v>
      </c>
      <c r="AG65" s="199">
        <f t="shared" si="11"/>
        <v>96</v>
      </c>
      <c r="AH65" s="209"/>
      <c r="AI65" s="209">
        <f t="shared" si="12"/>
        <v>0</v>
      </c>
      <c r="AJ65" s="209">
        <f t="shared" si="13"/>
        <v>0</v>
      </c>
      <c r="AK65" s="209">
        <f t="shared" si="14"/>
        <v>0</v>
      </c>
      <c r="AL65" s="199"/>
      <c r="AM65" s="199"/>
      <c r="AN65" s="199"/>
      <c r="AO65" s="199"/>
      <c r="AP65" s="199"/>
      <c r="AQ65" s="270" t="s">
        <v>543</v>
      </c>
      <c r="AR65" s="198"/>
      <c r="AS65" s="7"/>
      <c r="AT65" s="7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  <c r="FF65" s="276"/>
      <c r="FG65" s="276"/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6"/>
      <c r="FV65" s="276"/>
      <c r="FW65" s="276"/>
      <c r="FX65" s="276"/>
      <c r="FY65" s="276"/>
      <c r="FZ65" s="276"/>
      <c r="GA65" s="276"/>
      <c r="GB65" s="276"/>
      <c r="GC65" s="276"/>
      <c r="GD65" s="276"/>
      <c r="GE65" s="276"/>
      <c r="GF65" s="276"/>
      <c r="GG65" s="276"/>
      <c r="GH65" s="276"/>
      <c r="GI65" s="276"/>
      <c r="GJ65" s="276"/>
      <c r="GK65" s="276"/>
      <c r="GL65" s="276"/>
      <c r="GM65" s="276"/>
      <c r="GN65" s="276"/>
      <c r="GO65" s="276"/>
      <c r="GP65" s="276"/>
      <c r="GQ65" s="276"/>
      <c r="GR65" s="276"/>
      <c r="GS65" s="276"/>
      <c r="GT65" s="276"/>
      <c r="GU65" s="276"/>
      <c r="GV65" s="276"/>
      <c r="GW65" s="276"/>
      <c r="GX65" s="276"/>
      <c r="GY65" s="276"/>
      <c r="GZ65" s="276"/>
      <c r="HA65" s="276"/>
      <c r="HB65" s="276"/>
      <c r="HC65" s="276"/>
      <c r="HD65" s="276"/>
      <c r="HE65" s="276"/>
      <c r="HF65" s="276"/>
      <c r="HG65" s="309"/>
      <c r="HH65" s="310"/>
      <c r="HI65" s="276"/>
      <c r="HJ65" s="276"/>
      <c r="HK65" s="276"/>
      <c r="HL65" s="276"/>
      <c r="HM65" s="276"/>
      <c r="HN65" s="276"/>
      <c r="HO65" s="276"/>
      <c r="HP65" s="276"/>
      <c r="HQ65" s="276"/>
      <c r="HR65" s="276"/>
      <c r="HS65" s="276"/>
      <c r="HT65" s="276"/>
      <c r="HU65" s="276"/>
      <c r="HV65" s="276"/>
      <c r="HW65" s="276"/>
      <c r="HX65" s="276"/>
      <c r="HY65" s="276"/>
      <c r="HZ65" s="276"/>
      <c r="IA65" s="276"/>
      <c r="IB65" s="276"/>
      <c r="IC65" s="276"/>
      <c r="ID65" s="276"/>
      <c r="IE65" s="276"/>
      <c r="IF65" s="276"/>
      <c r="IG65" s="276"/>
      <c r="IH65" s="276"/>
      <c r="II65" s="276"/>
      <c r="IJ65" s="276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  <c r="IW65" s="276"/>
      <c r="IX65" s="276"/>
      <c r="IY65" s="276"/>
      <c r="IZ65" s="276"/>
      <c r="JA65" s="276"/>
      <c r="JB65" s="276"/>
      <c r="JC65" s="276"/>
      <c r="JD65" s="276"/>
    </row>
    <row r="66" spans="1:16381" s="7" customFormat="1" ht="15" customHeight="1" x14ac:dyDescent="0.2">
      <c r="A66" s="7">
        <v>54</v>
      </c>
      <c r="B66" s="7" t="s">
        <v>227</v>
      </c>
      <c r="C66" s="7" t="s">
        <v>273</v>
      </c>
      <c r="D66" s="7" t="s">
        <v>274</v>
      </c>
      <c r="E66" s="197" t="s">
        <v>298</v>
      </c>
      <c r="F66" s="198" t="s">
        <v>177</v>
      </c>
      <c r="G66" s="199" t="s">
        <v>544</v>
      </c>
      <c r="I66" s="199">
        <v>23</v>
      </c>
      <c r="J66" s="199" t="s">
        <v>410</v>
      </c>
      <c r="K66" s="199" t="s">
        <v>411</v>
      </c>
      <c r="L66" s="7" t="s">
        <v>412</v>
      </c>
      <c r="M66" s="202">
        <v>2</v>
      </c>
      <c r="N66" s="243" t="s">
        <v>545</v>
      </c>
      <c r="O66" s="213" t="s">
        <v>174</v>
      </c>
      <c r="P66" s="214" t="s">
        <v>230</v>
      </c>
      <c r="Q66" s="316">
        <v>43634617</v>
      </c>
      <c r="R66" s="229" t="s">
        <v>177</v>
      </c>
      <c r="S66" s="317" t="s">
        <v>231</v>
      </c>
      <c r="T66" s="318" t="s">
        <v>235</v>
      </c>
      <c r="U66" s="213"/>
      <c r="V66" s="319" t="s">
        <v>232</v>
      </c>
      <c r="W66" s="7" t="s">
        <v>228</v>
      </c>
      <c r="X66" s="199">
        <f t="shared" si="6"/>
        <v>8</v>
      </c>
      <c r="Y66" s="247" t="s">
        <v>423</v>
      </c>
      <c r="Z66" s="248"/>
      <c r="AA66" s="248"/>
      <c r="AB66" s="207" t="s">
        <v>546</v>
      </c>
      <c r="AC66" s="208"/>
      <c r="AD66" s="208"/>
      <c r="AE66" s="199">
        <f t="shared" si="9"/>
        <v>8</v>
      </c>
      <c r="AF66" s="199">
        <f t="shared" si="10"/>
        <v>8</v>
      </c>
      <c r="AG66" s="199">
        <f t="shared" si="11"/>
        <v>16</v>
      </c>
      <c r="AH66" s="209"/>
      <c r="AI66" s="209">
        <f t="shared" si="12"/>
        <v>0</v>
      </c>
      <c r="AJ66" s="209">
        <f t="shared" si="13"/>
        <v>0</v>
      </c>
      <c r="AK66" s="209">
        <f t="shared" si="14"/>
        <v>0</v>
      </c>
      <c r="AL66" s="199"/>
      <c r="AM66" s="199"/>
      <c r="AN66" s="199"/>
      <c r="AO66" s="199"/>
      <c r="AP66" s="199"/>
      <c r="AQ66" s="199"/>
      <c r="AR66" s="198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190"/>
      <c r="HH66" s="313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</row>
    <row r="67" spans="1:16381" s="201" customFormat="1" ht="15" customHeight="1" x14ac:dyDescent="0.25">
      <c r="A67" s="196">
        <v>55</v>
      </c>
      <c r="B67" s="7" t="s">
        <v>227</v>
      </c>
      <c r="C67" s="7" t="s">
        <v>273</v>
      </c>
      <c r="D67" s="7" t="s">
        <v>274</v>
      </c>
      <c r="E67" s="197" t="s">
        <v>322</v>
      </c>
      <c r="F67" s="198" t="s">
        <v>177</v>
      </c>
      <c r="G67" s="199" t="s">
        <v>544</v>
      </c>
      <c r="I67" s="199">
        <v>23</v>
      </c>
      <c r="J67" s="199" t="s">
        <v>547</v>
      </c>
      <c r="K67" s="199" t="s">
        <v>548</v>
      </c>
      <c r="L67" s="201" t="s">
        <v>549</v>
      </c>
      <c r="M67" s="199">
        <v>2</v>
      </c>
      <c r="N67" s="320" t="s">
        <v>550</v>
      </c>
      <c r="O67" s="213" t="s">
        <v>174</v>
      </c>
      <c r="P67" s="214" t="s">
        <v>230</v>
      </c>
      <c r="Q67" s="261">
        <v>10210191</v>
      </c>
      <c r="R67" s="321"/>
      <c r="S67" s="263" t="s">
        <v>551</v>
      </c>
      <c r="T67" s="322" t="s">
        <v>552</v>
      </c>
      <c r="U67" s="263">
        <v>3352006</v>
      </c>
      <c r="V67" s="263">
        <v>3146246563</v>
      </c>
      <c r="W67" s="7" t="s">
        <v>228</v>
      </c>
      <c r="X67" s="199">
        <f>M67*4</f>
        <v>8</v>
      </c>
      <c r="Y67" s="206" t="s">
        <v>252</v>
      </c>
      <c r="Z67" s="199"/>
      <c r="AA67" s="199"/>
      <c r="AB67" s="207" t="s">
        <v>417</v>
      </c>
      <c r="AC67" s="208"/>
      <c r="AD67" s="208"/>
      <c r="AE67" s="199">
        <f>M67*4</f>
        <v>8</v>
      </c>
      <c r="AF67" s="199">
        <v>0</v>
      </c>
      <c r="AG67" s="199">
        <f>SUM(AE67:AF67)</f>
        <v>8</v>
      </c>
      <c r="AH67" s="209"/>
      <c r="AI67" s="209">
        <f>AH67*AE67</f>
        <v>0</v>
      </c>
      <c r="AJ67" s="209">
        <f>AH67*AF67</f>
        <v>0</v>
      </c>
      <c r="AK67" s="209">
        <f>SUM(AI67:AJ67)</f>
        <v>0</v>
      </c>
      <c r="AL67" s="199"/>
      <c r="AM67" s="199"/>
      <c r="AN67" s="199"/>
      <c r="AO67" s="199"/>
      <c r="AP67" s="199"/>
      <c r="AQ67" s="199"/>
      <c r="AR67" s="198"/>
      <c r="AS67" s="7"/>
      <c r="AT67" s="7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190"/>
      <c r="HH67" s="313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</row>
    <row r="68" spans="1:16381" s="201" customFormat="1" ht="15" customHeight="1" x14ac:dyDescent="0.2">
      <c r="A68" s="196">
        <v>55</v>
      </c>
      <c r="B68" s="7" t="s">
        <v>227</v>
      </c>
      <c r="C68" s="7" t="s">
        <v>273</v>
      </c>
      <c r="D68" s="7" t="s">
        <v>274</v>
      </c>
      <c r="E68" s="197" t="s">
        <v>322</v>
      </c>
      <c r="F68" s="198" t="s">
        <v>177</v>
      </c>
      <c r="G68" s="199" t="s">
        <v>544</v>
      </c>
      <c r="I68" s="199">
        <v>23</v>
      </c>
      <c r="J68" s="199" t="s">
        <v>547</v>
      </c>
      <c r="K68" s="199" t="s">
        <v>548</v>
      </c>
      <c r="L68" s="201" t="s">
        <v>553</v>
      </c>
      <c r="M68" s="199">
        <v>2</v>
      </c>
      <c r="N68" s="323" t="s">
        <v>554</v>
      </c>
      <c r="O68" s="170" t="s">
        <v>182</v>
      </c>
      <c r="P68" s="170" t="s">
        <v>178</v>
      </c>
      <c r="Q68" s="170" t="s">
        <v>555</v>
      </c>
      <c r="R68" s="170" t="s">
        <v>177</v>
      </c>
      <c r="S68" s="170" t="s">
        <v>556</v>
      </c>
      <c r="T68" s="170" t="s">
        <v>557</v>
      </c>
      <c r="U68" s="170">
        <v>5112685</v>
      </c>
      <c r="V68" s="170">
        <v>3117197632</v>
      </c>
      <c r="W68" s="7" t="s">
        <v>228</v>
      </c>
      <c r="X68" s="199">
        <f t="shared" si="6"/>
        <v>8</v>
      </c>
      <c r="Y68" s="206"/>
      <c r="Z68" s="199"/>
      <c r="AA68" s="199"/>
      <c r="AB68" s="207" t="s">
        <v>417</v>
      </c>
      <c r="AC68" s="208"/>
      <c r="AD68" s="208"/>
      <c r="AE68" s="199">
        <v>0</v>
      </c>
      <c r="AF68" s="199">
        <f t="shared" si="10"/>
        <v>8</v>
      </c>
      <c r="AG68" s="199">
        <f t="shared" si="11"/>
        <v>8</v>
      </c>
      <c r="AH68" s="209"/>
      <c r="AI68" s="209">
        <f t="shared" si="12"/>
        <v>0</v>
      </c>
      <c r="AJ68" s="209">
        <f t="shared" si="13"/>
        <v>0</v>
      </c>
      <c r="AK68" s="209">
        <f t="shared" si="14"/>
        <v>0</v>
      </c>
      <c r="AL68" s="199"/>
      <c r="AM68" s="199"/>
      <c r="AN68" s="199"/>
      <c r="AO68" s="199"/>
      <c r="AP68" s="199"/>
      <c r="AQ68" s="199"/>
      <c r="AR68" s="198"/>
      <c r="AS68" s="7"/>
      <c r="AT68" s="7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190"/>
      <c r="HH68" s="313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</row>
    <row r="69" spans="1:16381" s="201" customFormat="1" ht="15" customHeight="1" x14ac:dyDescent="0.2">
      <c r="A69" s="196">
        <v>55</v>
      </c>
      <c r="B69" s="7" t="s">
        <v>227</v>
      </c>
      <c r="C69" s="7" t="s">
        <v>273</v>
      </c>
      <c r="D69" s="7" t="s">
        <v>274</v>
      </c>
      <c r="E69" s="197" t="s">
        <v>322</v>
      </c>
      <c r="F69" s="198" t="s">
        <v>177</v>
      </c>
      <c r="G69" s="199" t="s">
        <v>544</v>
      </c>
      <c r="I69" s="199">
        <v>23</v>
      </c>
      <c r="J69" s="199" t="s">
        <v>547</v>
      </c>
      <c r="K69" s="199" t="s">
        <v>548</v>
      </c>
      <c r="L69" s="201" t="s">
        <v>558</v>
      </c>
      <c r="M69" s="199">
        <v>2</v>
      </c>
      <c r="N69" s="323" t="s">
        <v>554</v>
      </c>
      <c r="O69" s="170" t="s">
        <v>182</v>
      </c>
      <c r="P69" s="170" t="s">
        <v>178</v>
      </c>
      <c r="Q69" s="170" t="s">
        <v>555</v>
      </c>
      <c r="R69" s="170" t="s">
        <v>177</v>
      </c>
      <c r="S69" s="170" t="s">
        <v>556</v>
      </c>
      <c r="T69" s="170" t="s">
        <v>557</v>
      </c>
      <c r="U69" s="170">
        <v>5112685</v>
      </c>
      <c r="V69" s="170">
        <v>3117197632</v>
      </c>
      <c r="W69" s="7" t="s">
        <v>228</v>
      </c>
      <c r="X69" s="199">
        <f>M69*4</f>
        <v>8</v>
      </c>
      <c r="Y69" s="206"/>
      <c r="Z69" s="199"/>
      <c r="AA69" s="199"/>
      <c r="AB69" s="207" t="s">
        <v>417</v>
      </c>
      <c r="AC69" s="208"/>
      <c r="AD69" s="208"/>
      <c r="AE69" s="199">
        <v>0</v>
      </c>
      <c r="AF69" s="199">
        <f>M69*4</f>
        <v>8</v>
      </c>
      <c r="AG69" s="199">
        <f>SUM(AE69:AF69)</f>
        <v>8</v>
      </c>
      <c r="AH69" s="209"/>
      <c r="AI69" s="209">
        <f>AH69*AE69</f>
        <v>0</v>
      </c>
      <c r="AJ69" s="209">
        <f>AH69*AF69</f>
        <v>0</v>
      </c>
      <c r="AK69" s="209">
        <f>SUM(AI69:AJ69)</f>
        <v>0</v>
      </c>
      <c r="AL69" s="199"/>
      <c r="AM69" s="199"/>
      <c r="AN69" s="199"/>
      <c r="AO69" s="199"/>
      <c r="AP69" s="199"/>
      <c r="AQ69" s="199"/>
      <c r="AR69" s="198"/>
      <c r="AS69" s="7"/>
      <c r="AT69" s="7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190"/>
      <c r="HH69" s="313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</row>
    <row r="70" spans="1:16381" s="201" customFormat="1" ht="15" customHeight="1" x14ac:dyDescent="0.2">
      <c r="A70" s="196">
        <v>56</v>
      </c>
      <c r="B70" s="7" t="s">
        <v>227</v>
      </c>
      <c r="C70" s="7" t="s">
        <v>273</v>
      </c>
      <c r="D70" s="7" t="s">
        <v>274</v>
      </c>
      <c r="E70" s="197" t="s">
        <v>275</v>
      </c>
      <c r="F70" s="324" t="s">
        <v>177</v>
      </c>
      <c r="G70" s="199" t="s">
        <v>544</v>
      </c>
      <c r="I70" s="199">
        <v>23</v>
      </c>
      <c r="J70" s="199" t="s">
        <v>559</v>
      </c>
      <c r="K70" s="199" t="s">
        <v>560</v>
      </c>
      <c r="L70" s="201" t="s">
        <v>561</v>
      </c>
      <c r="M70" s="202">
        <v>4</v>
      </c>
      <c r="N70" s="325" t="s">
        <v>562</v>
      </c>
      <c r="O70" s="213" t="s">
        <v>182</v>
      </c>
      <c r="P70" s="214" t="s">
        <v>230</v>
      </c>
      <c r="Q70" s="326">
        <v>43021251</v>
      </c>
      <c r="R70" s="198" t="s">
        <v>177</v>
      </c>
      <c r="S70" s="327" t="s">
        <v>563</v>
      </c>
      <c r="T70" s="328" t="s">
        <v>564</v>
      </c>
      <c r="U70" s="327">
        <v>4342952</v>
      </c>
      <c r="V70" s="199">
        <v>3113875164</v>
      </c>
      <c r="W70" s="7" t="s">
        <v>228</v>
      </c>
      <c r="X70" s="199">
        <f t="shared" si="6"/>
        <v>16</v>
      </c>
      <c r="Y70" s="198" t="s">
        <v>409</v>
      </c>
      <c r="Z70" s="199"/>
      <c r="AA70" s="199"/>
      <c r="AB70" s="207" t="s">
        <v>343</v>
      </c>
      <c r="AC70" s="208"/>
      <c r="AD70" s="208"/>
      <c r="AE70" s="199">
        <f t="shared" si="9"/>
        <v>16</v>
      </c>
      <c r="AF70" s="199">
        <f t="shared" si="10"/>
        <v>16</v>
      </c>
      <c r="AG70" s="199">
        <f t="shared" si="11"/>
        <v>32</v>
      </c>
      <c r="AH70" s="209"/>
      <c r="AI70" s="209">
        <f t="shared" si="12"/>
        <v>0</v>
      </c>
      <c r="AJ70" s="209">
        <f t="shared" si="13"/>
        <v>0</v>
      </c>
      <c r="AK70" s="209">
        <f t="shared" si="14"/>
        <v>0</v>
      </c>
      <c r="AL70" s="199"/>
      <c r="AM70" s="199"/>
      <c r="AN70" s="199"/>
      <c r="AO70" s="199"/>
      <c r="AP70" s="199"/>
      <c r="AQ70" s="199"/>
      <c r="AR70" s="198"/>
      <c r="AS70" s="7"/>
      <c r="AT70" s="7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190"/>
      <c r="HH70" s="313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</row>
    <row r="71" spans="1:16381" s="7" customFormat="1" ht="15" customHeight="1" x14ac:dyDescent="0.2">
      <c r="A71" s="7">
        <v>57</v>
      </c>
      <c r="B71" s="7" t="s">
        <v>227</v>
      </c>
      <c r="C71" s="7" t="s">
        <v>273</v>
      </c>
      <c r="D71" s="7" t="s">
        <v>274</v>
      </c>
      <c r="E71" s="197" t="s">
        <v>298</v>
      </c>
      <c r="F71" s="198" t="s">
        <v>177</v>
      </c>
      <c r="G71" s="199" t="s">
        <v>544</v>
      </c>
      <c r="I71" s="199">
        <v>23</v>
      </c>
      <c r="J71" s="199" t="s">
        <v>565</v>
      </c>
      <c r="K71" s="199" t="s">
        <v>566</v>
      </c>
      <c r="L71" s="329" t="s">
        <v>567</v>
      </c>
      <c r="M71" s="199">
        <v>2</v>
      </c>
      <c r="N71" s="330" t="s">
        <v>568</v>
      </c>
      <c r="O71" s="199" t="s">
        <v>182</v>
      </c>
      <c r="P71" s="214" t="s">
        <v>230</v>
      </c>
      <c r="Q71" s="331">
        <v>71798740</v>
      </c>
      <c r="R71" s="198" t="s">
        <v>177</v>
      </c>
      <c r="S71" s="199" t="s">
        <v>569</v>
      </c>
      <c r="T71" s="332" t="s">
        <v>570</v>
      </c>
      <c r="U71" s="199">
        <v>2111435</v>
      </c>
      <c r="V71" s="199">
        <v>3113277205</v>
      </c>
      <c r="W71" s="7" t="s">
        <v>228</v>
      </c>
      <c r="X71" s="199">
        <f t="shared" si="6"/>
        <v>8</v>
      </c>
      <c r="Y71" s="198" t="s">
        <v>305</v>
      </c>
      <c r="Z71" s="199"/>
      <c r="AA71" s="199"/>
      <c r="AB71" s="207" t="s">
        <v>546</v>
      </c>
      <c r="AC71" s="208"/>
      <c r="AD71" s="208"/>
      <c r="AE71" s="199">
        <f t="shared" si="9"/>
        <v>8</v>
      </c>
      <c r="AF71" s="199">
        <f t="shared" si="10"/>
        <v>8</v>
      </c>
      <c r="AG71" s="199">
        <f t="shared" ref="AG71" si="15">SUM(AE71:AF71)</f>
        <v>16</v>
      </c>
      <c r="AH71" s="209"/>
      <c r="AI71" s="209">
        <f t="shared" si="12"/>
        <v>0</v>
      </c>
      <c r="AJ71" s="209">
        <f t="shared" si="13"/>
        <v>0</v>
      </c>
      <c r="AK71" s="209">
        <f t="shared" ref="AK71" si="16">SUM(AI71:AJ71)</f>
        <v>0</v>
      </c>
      <c r="AL71" s="199"/>
      <c r="AM71" s="199"/>
      <c r="AN71" s="199"/>
      <c r="AO71" s="199"/>
      <c r="AP71" s="199"/>
      <c r="AQ71" s="199"/>
      <c r="AR71" s="198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190"/>
      <c r="HH71" s="313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</row>
    <row r="72" spans="1:16381" s="7" customFormat="1" ht="15" customHeight="1" x14ac:dyDescent="0.25">
      <c r="A72" s="7">
        <v>57</v>
      </c>
      <c r="B72" s="7" t="s">
        <v>227</v>
      </c>
      <c r="C72" s="7" t="s">
        <v>273</v>
      </c>
      <c r="D72" s="7" t="s">
        <v>274</v>
      </c>
      <c r="E72" s="197" t="s">
        <v>298</v>
      </c>
      <c r="F72" s="198" t="s">
        <v>177</v>
      </c>
      <c r="G72" s="199" t="s">
        <v>544</v>
      </c>
      <c r="I72" s="199">
        <v>23</v>
      </c>
      <c r="J72" s="199" t="s">
        <v>565</v>
      </c>
      <c r="K72" s="199" t="s">
        <v>566</v>
      </c>
      <c r="L72" s="329" t="s">
        <v>567</v>
      </c>
      <c r="M72" s="199">
        <v>2</v>
      </c>
      <c r="N72" s="277" t="s">
        <v>437</v>
      </c>
      <c r="O72" s="213" t="s">
        <v>174</v>
      </c>
      <c r="P72" s="214" t="s">
        <v>178</v>
      </c>
      <c r="Q72" s="278">
        <v>75070018</v>
      </c>
      <c r="R72" s="258" t="s">
        <v>438</v>
      </c>
      <c r="S72" s="279" t="s">
        <v>439</v>
      </c>
      <c r="T72" s="289" t="s">
        <v>440</v>
      </c>
      <c r="U72" s="279">
        <v>3378323</v>
      </c>
      <c r="V72" s="279">
        <v>3216405795</v>
      </c>
      <c r="W72" s="7" t="s">
        <v>228</v>
      </c>
      <c r="X72" s="199">
        <f t="shared" si="6"/>
        <v>8</v>
      </c>
      <c r="Y72" s="198" t="s">
        <v>305</v>
      </c>
      <c r="Z72" s="199"/>
      <c r="AA72" s="199"/>
      <c r="AB72" s="207" t="s">
        <v>546</v>
      </c>
      <c r="AC72" s="208"/>
      <c r="AD72" s="208"/>
      <c r="AE72" s="199">
        <f t="shared" si="9"/>
        <v>8</v>
      </c>
      <c r="AF72" s="199">
        <f t="shared" si="10"/>
        <v>8</v>
      </c>
      <c r="AG72" s="199">
        <f t="shared" si="11"/>
        <v>16</v>
      </c>
      <c r="AH72" s="209"/>
      <c r="AI72" s="209">
        <f t="shared" si="12"/>
        <v>0</v>
      </c>
      <c r="AJ72" s="209">
        <f t="shared" si="13"/>
        <v>0</v>
      </c>
      <c r="AK72" s="209">
        <f t="shared" si="14"/>
        <v>0</v>
      </c>
      <c r="AL72" s="199"/>
      <c r="AM72" s="199"/>
      <c r="AN72" s="199"/>
      <c r="AO72" s="199"/>
      <c r="AP72" s="199"/>
      <c r="AQ72" s="199"/>
      <c r="AR72" s="198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190"/>
      <c r="HH72" s="313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</row>
    <row r="73" spans="1:16381" s="7" customFormat="1" ht="15" customHeight="1" x14ac:dyDescent="0.2">
      <c r="A73" s="196">
        <v>58</v>
      </c>
      <c r="B73" s="211" t="s">
        <v>227</v>
      </c>
      <c r="C73" s="7" t="s">
        <v>273</v>
      </c>
      <c r="D73" s="7" t="s">
        <v>274</v>
      </c>
      <c r="E73" s="197" t="s">
        <v>322</v>
      </c>
      <c r="F73" s="198" t="s">
        <v>177</v>
      </c>
      <c r="G73" s="199" t="s">
        <v>544</v>
      </c>
      <c r="H73" s="201"/>
      <c r="I73" s="199">
        <v>23</v>
      </c>
      <c r="J73" s="199" t="s">
        <v>571</v>
      </c>
      <c r="K73" s="199" t="s">
        <v>572</v>
      </c>
      <c r="L73" s="201" t="s">
        <v>573</v>
      </c>
      <c r="M73" s="199">
        <v>4</v>
      </c>
      <c r="N73" s="325" t="s">
        <v>574</v>
      </c>
      <c r="O73" s="213" t="s">
        <v>174</v>
      </c>
      <c r="P73" s="214" t="s">
        <v>178</v>
      </c>
      <c r="Q73" s="256" t="s">
        <v>575</v>
      </c>
      <c r="R73" s="257" t="s">
        <v>576</v>
      </c>
      <c r="S73" s="258" t="s">
        <v>577</v>
      </c>
      <c r="T73" s="259" t="s">
        <v>578</v>
      </c>
      <c r="U73" s="279" t="s">
        <v>579</v>
      </c>
      <c r="V73" s="279" t="s">
        <v>580</v>
      </c>
      <c r="W73" s="7" t="s">
        <v>228</v>
      </c>
      <c r="X73" s="199">
        <v>16</v>
      </c>
      <c r="Y73" s="198" t="s">
        <v>456</v>
      </c>
      <c r="Z73" s="199"/>
      <c r="AA73" s="199"/>
      <c r="AB73" s="207" t="s">
        <v>334</v>
      </c>
      <c r="AC73" s="201"/>
      <c r="AD73" s="201"/>
      <c r="AE73" s="199">
        <v>16</v>
      </c>
      <c r="AF73" s="199">
        <v>16</v>
      </c>
      <c r="AG73" s="199">
        <v>32</v>
      </c>
      <c r="AH73" s="209"/>
      <c r="AI73" s="209">
        <v>0</v>
      </c>
      <c r="AJ73" s="209">
        <v>0</v>
      </c>
      <c r="AK73" s="209">
        <v>0</v>
      </c>
      <c r="AL73" s="199"/>
      <c r="AM73" s="199"/>
      <c r="AN73" s="199"/>
      <c r="AO73" s="199"/>
      <c r="AP73" s="199"/>
      <c r="AQ73" s="199" t="s">
        <v>297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190"/>
      <c r="HE73" s="313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201"/>
      <c r="JC73" s="201"/>
      <c r="JD73" s="201"/>
      <c r="JE73" s="201"/>
      <c r="JF73" s="201"/>
      <c r="JG73" s="201"/>
      <c r="JH73" s="201"/>
      <c r="JI73" s="201"/>
      <c r="JJ73" s="201"/>
      <c r="JK73" s="201"/>
      <c r="JL73" s="201"/>
      <c r="JM73" s="201"/>
      <c r="JN73" s="201"/>
      <c r="JO73" s="201"/>
      <c r="JP73" s="201"/>
      <c r="JQ73" s="201"/>
      <c r="JR73" s="201"/>
      <c r="JS73" s="201"/>
      <c r="JT73" s="201"/>
      <c r="JU73" s="201"/>
      <c r="JV73" s="201"/>
      <c r="JW73" s="201"/>
      <c r="JX73" s="201"/>
      <c r="JY73" s="201"/>
      <c r="JZ73" s="201"/>
      <c r="KA73" s="201"/>
      <c r="KB73" s="201"/>
      <c r="KC73" s="201"/>
      <c r="KD73" s="201"/>
      <c r="KE73" s="201"/>
      <c r="KF73" s="201"/>
      <c r="KG73" s="201"/>
      <c r="KH73" s="201"/>
      <c r="KI73" s="201"/>
      <c r="KJ73" s="201"/>
      <c r="KK73" s="201"/>
      <c r="KL73" s="201"/>
      <c r="KM73" s="201"/>
      <c r="KN73" s="201"/>
      <c r="KO73" s="201"/>
      <c r="KP73" s="201"/>
      <c r="KQ73" s="201"/>
      <c r="KR73" s="201"/>
      <c r="KS73" s="201"/>
      <c r="KT73" s="201"/>
      <c r="KU73" s="201"/>
      <c r="KV73" s="201"/>
      <c r="KW73" s="201"/>
      <c r="KX73" s="201"/>
      <c r="KY73" s="201"/>
      <c r="KZ73" s="201"/>
      <c r="LA73" s="201"/>
      <c r="LB73" s="201"/>
      <c r="LC73" s="201"/>
      <c r="LD73" s="201"/>
      <c r="LE73" s="201"/>
      <c r="LF73" s="201"/>
      <c r="LG73" s="201"/>
      <c r="LH73" s="201"/>
      <c r="LI73" s="201"/>
      <c r="LJ73" s="201"/>
      <c r="LK73" s="201"/>
      <c r="LL73" s="201"/>
      <c r="LM73" s="201"/>
      <c r="LN73" s="201"/>
      <c r="LO73" s="201"/>
      <c r="LP73" s="201"/>
      <c r="LQ73" s="201"/>
      <c r="LR73" s="201"/>
      <c r="LS73" s="201"/>
      <c r="LT73" s="201"/>
      <c r="LU73" s="201"/>
      <c r="LV73" s="201"/>
      <c r="LW73" s="201"/>
      <c r="LX73" s="201"/>
      <c r="LY73" s="201"/>
      <c r="LZ73" s="201"/>
      <c r="MA73" s="201"/>
      <c r="MB73" s="201"/>
      <c r="MC73" s="201"/>
      <c r="MD73" s="201"/>
      <c r="ME73" s="201"/>
      <c r="MF73" s="201"/>
      <c r="MG73" s="201"/>
      <c r="MH73" s="201"/>
      <c r="MI73" s="201"/>
      <c r="MJ73" s="201"/>
      <c r="MK73" s="201"/>
      <c r="ML73" s="201"/>
      <c r="MM73" s="201"/>
      <c r="MN73" s="201"/>
      <c r="MO73" s="201"/>
      <c r="MP73" s="201"/>
      <c r="MQ73" s="201"/>
      <c r="MR73" s="201"/>
      <c r="MS73" s="201"/>
      <c r="MT73" s="201"/>
      <c r="MU73" s="201"/>
      <c r="MV73" s="201"/>
      <c r="MW73" s="201"/>
      <c r="MX73" s="201"/>
      <c r="MY73" s="201"/>
      <c r="MZ73" s="201"/>
      <c r="NA73" s="201"/>
      <c r="NB73" s="201"/>
      <c r="NC73" s="201"/>
      <c r="ND73" s="201"/>
      <c r="NE73" s="201"/>
      <c r="NF73" s="201"/>
      <c r="NG73" s="201"/>
      <c r="NH73" s="201"/>
      <c r="NI73" s="201"/>
      <c r="NJ73" s="201"/>
      <c r="NK73" s="201"/>
      <c r="NL73" s="201"/>
      <c r="NM73" s="201"/>
      <c r="NN73" s="201"/>
      <c r="NO73" s="201"/>
      <c r="NP73" s="201"/>
      <c r="NQ73" s="201"/>
      <c r="NR73" s="201"/>
      <c r="NS73" s="201"/>
      <c r="NT73" s="201"/>
      <c r="NU73" s="201"/>
      <c r="NV73" s="201"/>
      <c r="NW73" s="201"/>
      <c r="NX73" s="201"/>
      <c r="NY73" s="201"/>
      <c r="NZ73" s="201"/>
      <c r="OA73" s="201"/>
      <c r="OB73" s="201"/>
      <c r="OC73" s="201"/>
      <c r="OD73" s="201"/>
      <c r="OE73" s="201"/>
      <c r="OF73" s="201"/>
      <c r="OG73" s="201"/>
      <c r="OH73" s="201"/>
      <c r="OI73" s="201"/>
      <c r="OJ73" s="201"/>
      <c r="OK73" s="201"/>
      <c r="OL73" s="201"/>
      <c r="OM73" s="201"/>
      <c r="ON73" s="201"/>
      <c r="OO73" s="201"/>
      <c r="OP73" s="201"/>
      <c r="OQ73" s="201"/>
      <c r="OR73" s="201"/>
      <c r="OS73" s="201"/>
      <c r="OT73" s="201"/>
      <c r="OU73" s="201"/>
      <c r="OV73" s="201"/>
      <c r="OW73" s="201"/>
      <c r="OX73" s="201"/>
      <c r="OY73" s="201"/>
      <c r="OZ73" s="201"/>
      <c r="PA73" s="201"/>
      <c r="PB73" s="201"/>
      <c r="PC73" s="201"/>
      <c r="PD73" s="201"/>
      <c r="PE73" s="201"/>
      <c r="PF73" s="201"/>
      <c r="PG73" s="201"/>
      <c r="PH73" s="201"/>
      <c r="PI73" s="201"/>
      <c r="PJ73" s="201"/>
      <c r="PK73" s="201"/>
      <c r="PL73" s="201"/>
      <c r="PM73" s="201"/>
      <c r="PN73" s="201"/>
      <c r="PO73" s="201"/>
      <c r="PP73" s="201"/>
      <c r="PQ73" s="201"/>
      <c r="PR73" s="201"/>
      <c r="PS73" s="201"/>
      <c r="PT73" s="201"/>
      <c r="PU73" s="201"/>
      <c r="PV73" s="201"/>
      <c r="PW73" s="201"/>
      <c r="PX73" s="201"/>
      <c r="PY73" s="201"/>
      <c r="PZ73" s="201"/>
      <c r="QA73" s="201"/>
      <c r="QB73" s="201"/>
      <c r="QC73" s="201"/>
      <c r="QD73" s="201"/>
      <c r="QE73" s="201"/>
      <c r="QF73" s="201"/>
      <c r="QG73" s="201"/>
      <c r="QH73" s="201"/>
      <c r="QI73" s="201"/>
      <c r="QJ73" s="201"/>
      <c r="QK73" s="201"/>
      <c r="QL73" s="201"/>
      <c r="QM73" s="201"/>
      <c r="QN73" s="201"/>
      <c r="QO73" s="201"/>
      <c r="QP73" s="201"/>
      <c r="QQ73" s="201"/>
      <c r="QR73" s="201"/>
      <c r="QS73" s="201"/>
      <c r="QT73" s="201"/>
      <c r="QU73" s="201"/>
      <c r="QV73" s="201"/>
      <c r="QW73" s="201"/>
      <c r="QX73" s="201"/>
      <c r="QY73" s="201"/>
      <c r="QZ73" s="201"/>
      <c r="RA73" s="201"/>
      <c r="RB73" s="201"/>
      <c r="RC73" s="201"/>
      <c r="RD73" s="201"/>
      <c r="RE73" s="201"/>
      <c r="RF73" s="201"/>
      <c r="RG73" s="201"/>
      <c r="RH73" s="201"/>
      <c r="RI73" s="201"/>
      <c r="RJ73" s="201"/>
      <c r="RK73" s="201"/>
      <c r="RL73" s="201"/>
      <c r="RM73" s="201"/>
      <c r="RN73" s="201"/>
      <c r="RO73" s="201"/>
      <c r="RP73" s="201"/>
      <c r="RQ73" s="201"/>
      <c r="RR73" s="201"/>
      <c r="RS73" s="201"/>
      <c r="RT73" s="201"/>
      <c r="RU73" s="201"/>
      <c r="RV73" s="201"/>
      <c r="RW73" s="201"/>
      <c r="RX73" s="201"/>
      <c r="RY73" s="201"/>
      <c r="RZ73" s="201"/>
      <c r="SA73" s="201"/>
      <c r="SB73" s="201"/>
      <c r="SC73" s="201"/>
      <c r="SD73" s="201"/>
      <c r="SE73" s="201"/>
      <c r="SF73" s="201"/>
      <c r="SG73" s="201"/>
      <c r="SH73" s="201"/>
      <c r="SI73" s="201"/>
      <c r="SJ73" s="201"/>
      <c r="SK73" s="201"/>
      <c r="SL73" s="201"/>
      <c r="SM73" s="201"/>
      <c r="SN73" s="201"/>
      <c r="SO73" s="201"/>
      <c r="SP73" s="201"/>
      <c r="SQ73" s="201"/>
      <c r="SR73" s="201"/>
      <c r="SS73" s="201"/>
      <c r="ST73" s="201"/>
      <c r="SU73" s="201"/>
      <c r="SV73" s="201"/>
      <c r="SW73" s="201"/>
      <c r="SX73" s="201"/>
      <c r="SY73" s="201"/>
      <c r="SZ73" s="201"/>
      <c r="TA73" s="201"/>
      <c r="TB73" s="201"/>
      <c r="TC73" s="201"/>
      <c r="TD73" s="201"/>
      <c r="TE73" s="201"/>
      <c r="TF73" s="201"/>
      <c r="TG73" s="201"/>
      <c r="TH73" s="201"/>
      <c r="TI73" s="201"/>
      <c r="TJ73" s="201"/>
      <c r="TK73" s="201"/>
      <c r="TL73" s="201"/>
      <c r="TM73" s="201"/>
      <c r="TN73" s="201"/>
      <c r="TO73" s="201"/>
      <c r="TP73" s="201"/>
      <c r="TQ73" s="201"/>
      <c r="TR73" s="201"/>
      <c r="TS73" s="201"/>
      <c r="TT73" s="201"/>
      <c r="TU73" s="201"/>
      <c r="TV73" s="201"/>
      <c r="TW73" s="201"/>
      <c r="TX73" s="201"/>
      <c r="TY73" s="201"/>
      <c r="TZ73" s="201"/>
      <c r="UA73" s="201"/>
      <c r="UB73" s="201"/>
      <c r="UC73" s="201"/>
      <c r="UD73" s="201"/>
      <c r="UE73" s="201"/>
      <c r="UF73" s="201"/>
      <c r="UG73" s="201"/>
      <c r="UH73" s="201"/>
      <c r="UI73" s="201"/>
      <c r="UJ73" s="201"/>
      <c r="UK73" s="201"/>
      <c r="UL73" s="201"/>
      <c r="UM73" s="201"/>
      <c r="UN73" s="201"/>
      <c r="UO73" s="201"/>
      <c r="UP73" s="201"/>
      <c r="UQ73" s="201"/>
      <c r="UR73" s="201"/>
      <c r="US73" s="201"/>
      <c r="UT73" s="201"/>
      <c r="UU73" s="201"/>
      <c r="UV73" s="201"/>
      <c r="UW73" s="201"/>
      <c r="UX73" s="201"/>
      <c r="UY73" s="201"/>
      <c r="UZ73" s="201"/>
      <c r="VA73" s="201"/>
      <c r="VB73" s="201"/>
      <c r="VC73" s="201"/>
      <c r="VD73" s="201"/>
      <c r="VE73" s="201"/>
      <c r="VF73" s="201"/>
      <c r="VG73" s="201"/>
      <c r="VH73" s="201"/>
      <c r="VI73" s="201"/>
      <c r="VJ73" s="201"/>
      <c r="VK73" s="201"/>
      <c r="VL73" s="201"/>
      <c r="VM73" s="201"/>
      <c r="VN73" s="201"/>
      <c r="VO73" s="201"/>
      <c r="VP73" s="201"/>
      <c r="VQ73" s="201"/>
      <c r="VR73" s="201"/>
      <c r="VS73" s="201"/>
      <c r="VT73" s="201"/>
      <c r="VU73" s="201"/>
      <c r="VV73" s="201"/>
      <c r="VW73" s="201"/>
      <c r="VX73" s="201"/>
      <c r="VY73" s="201"/>
      <c r="VZ73" s="201"/>
      <c r="WA73" s="201"/>
      <c r="WB73" s="201"/>
      <c r="WC73" s="201"/>
      <c r="WD73" s="201"/>
      <c r="WE73" s="201"/>
      <c r="WF73" s="201"/>
      <c r="WG73" s="201"/>
      <c r="WH73" s="201"/>
      <c r="WI73" s="201"/>
      <c r="WJ73" s="201"/>
      <c r="WK73" s="201"/>
      <c r="WL73" s="201"/>
      <c r="WM73" s="201"/>
      <c r="WN73" s="201"/>
      <c r="WO73" s="201"/>
      <c r="WP73" s="201"/>
      <c r="WQ73" s="201"/>
      <c r="WR73" s="201"/>
      <c r="WS73" s="201"/>
      <c r="WT73" s="201"/>
      <c r="WU73" s="201"/>
      <c r="WV73" s="201"/>
      <c r="WW73" s="201"/>
      <c r="WX73" s="201"/>
      <c r="WY73" s="201"/>
      <c r="WZ73" s="201"/>
      <c r="XA73" s="201"/>
      <c r="XB73" s="201"/>
      <c r="XC73" s="201"/>
      <c r="XD73" s="201"/>
      <c r="XE73" s="201"/>
      <c r="XF73" s="201"/>
      <c r="XG73" s="201"/>
      <c r="XH73" s="201"/>
      <c r="XI73" s="201"/>
      <c r="XJ73" s="201"/>
      <c r="XK73" s="201"/>
      <c r="XL73" s="201"/>
      <c r="XM73" s="201"/>
      <c r="XN73" s="201"/>
      <c r="XO73" s="201"/>
      <c r="XP73" s="201"/>
      <c r="XQ73" s="201"/>
      <c r="XR73" s="201"/>
      <c r="XS73" s="201"/>
      <c r="XT73" s="201"/>
      <c r="XU73" s="201"/>
      <c r="XV73" s="201"/>
      <c r="XW73" s="201"/>
      <c r="XX73" s="201"/>
      <c r="XY73" s="201"/>
      <c r="XZ73" s="201"/>
      <c r="YA73" s="201"/>
      <c r="YB73" s="201"/>
      <c r="YC73" s="201"/>
      <c r="YD73" s="201"/>
      <c r="YE73" s="201"/>
      <c r="YF73" s="201"/>
      <c r="YG73" s="201"/>
      <c r="YH73" s="201"/>
      <c r="YI73" s="201"/>
      <c r="YJ73" s="201"/>
      <c r="YK73" s="201"/>
      <c r="YL73" s="201"/>
      <c r="YM73" s="201"/>
      <c r="YN73" s="201"/>
      <c r="YO73" s="201"/>
      <c r="YP73" s="201"/>
      <c r="YQ73" s="201"/>
      <c r="YR73" s="201"/>
      <c r="YS73" s="201"/>
      <c r="YT73" s="201"/>
      <c r="YU73" s="201"/>
      <c r="YV73" s="201"/>
      <c r="YW73" s="201"/>
      <c r="YX73" s="201"/>
      <c r="YY73" s="201"/>
      <c r="YZ73" s="201"/>
      <c r="ZA73" s="201"/>
      <c r="ZB73" s="201"/>
      <c r="ZC73" s="201"/>
      <c r="ZD73" s="201"/>
      <c r="ZE73" s="201"/>
      <c r="ZF73" s="201"/>
      <c r="ZG73" s="201"/>
      <c r="ZH73" s="201"/>
      <c r="ZI73" s="201"/>
      <c r="ZJ73" s="201"/>
      <c r="ZK73" s="201"/>
      <c r="ZL73" s="201"/>
      <c r="ZM73" s="201"/>
      <c r="ZN73" s="201"/>
      <c r="ZO73" s="201"/>
      <c r="ZP73" s="201"/>
      <c r="ZQ73" s="201"/>
      <c r="ZR73" s="201"/>
      <c r="ZS73" s="201"/>
      <c r="ZT73" s="201"/>
      <c r="ZU73" s="201"/>
      <c r="ZV73" s="201"/>
      <c r="ZW73" s="201"/>
      <c r="ZX73" s="201"/>
      <c r="ZY73" s="201"/>
      <c r="ZZ73" s="201"/>
      <c r="AAA73" s="201"/>
      <c r="AAB73" s="201"/>
      <c r="AAC73" s="201"/>
      <c r="AAD73" s="201"/>
      <c r="AAE73" s="201"/>
      <c r="AAF73" s="201"/>
      <c r="AAG73" s="201"/>
      <c r="AAH73" s="201"/>
      <c r="AAI73" s="201"/>
      <c r="AAJ73" s="201"/>
      <c r="AAK73" s="201"/>
      <c r="AAL73" s="201"/>
      <c r="AAM73" s="201"/>
      <c r="AAN73" s="201"/>
      <c r="AAO73" s="201"/>
      <c r="AAP73" s="201"/>
      <c r="AAQ73" s="201"/>
      <c r="AAR73" s="201"/>
      <c r="AAS73" s="201"/>
      <c r="AAT73" s="201"/>
      <c r="AAU73" s="201"/>
      <c r="AAV73" s="201"/>
      <c r="AAW73" s="201"/>
      <c r="AAX73" s="201"/>
      <c r="AAY73" s="201"/>
      <c r="AAZ73" s="201"/>
      <c r="ABA73" s="201"/>
      <c r="ABB73" s="201"/>
      <c r="ABC73" s="201"/>
      <c r="ABD73" s="201"/>
      <c r="ABE73" s="201"/>
      <c r="ABF73" s="201"/>
      <c r="ABG73" s="201"/>
      <c r="ABH73" s="201"/>
      <c r="ABI73" s="201"/>
      <c r="ABJ73" s="201"/>
      <c r="ABK73" s="201"/>
      <c r="ABL73" s="201"/>
      <c r="ABM73" s="201"/>
      <c r="ABN73" s="201"/>
      <c r="ABO73" s="201"/>
      <c r="ABP73" s="201"/>
      <c r="ABQ73" s="201"/>
      <c r="ABR73" s="201"/>
      <c r="ABS73" s="201"/>
      <c r="ABT73" s="201"/>
      <c r="ABU73" s="201"/>
      <c r="ABV73" s="201"/>
      <c r="ABW73" s="201"/>
      <c r="ABX73" s="201"/>
      <c r="ABY73" s="201"/>
      <c r="ABZ73" s="201"/>
      <c r="ACA73" s="201"/>
      <c r="ACB73" s="201"/>
      <c r="ACC73" s="201"/>
      <c r="ACD73" s="201"/>
      <c r="ACE73" s="201"/>
      <c r="ACF73" s="201"/>
      <c r="ACG73" s="201"/>
      <c r="ACH73" s="201"/>
      <c r="ACI73" s="201"/>
      <c r="ACJ73" s="201"/>
      <c r="ACK73" s="201"/>
      <c r="ACL73" s="201"/>
      <c r="ACM73" s="201"/>
      <c r="ACN73" s="201"/>
      <c r="ACO73" s="201"/>
      <c r="ACP73" s="201"/>
      <c r="ACQ73" s="201"/>
      <c r="ACR73" s="201"/>
      <c r="ACS73" s="201"/>
      <c r="ACT73" s="201"/>
      <c r="ACU73" s="201"/>
      <c r="ACV73" s="201"/>
      <c r="ACW73" s="201"/>
      <c r="ACX73" s="201"/>
      <c r="ACY73" s="201"/>
      <c r="ACZ73" s="201"/>
      <c r="ADA73" s="201"/>
      <c r="ADB73" s="201"/>
      <c r="ADC73" s="201"/>
      <c r="ADD73" s="201"/>
      <c r="ADE73" s="201"/>
      <c r="ADF73" s="201"/>
      <c r="ADG73" s="201"/>
      <c r="ADH73" s="201"/>
      <c r="ADI73" s="201"/>
      <c r="ADJ73" s="201"/>
      <c r="ADK73" s="201"/>
      <c r="ADL73" s="201"/>
      <c r="ADM73" s="201"/>
      <c r="ADN73" s="201"/>
      <c r="ADO73" s="201"/>
      <c r="ADP73" s="201"/>
      <c r="ADQ73" s="201"/>
      <c r="ADR73" s="201"/>
      <c r="ADS73" s="201"/>
      <c r="ADT73" s="201"/>
      <c r="ADU73" s="201"/>
      <c r="ADV73" s="201"/>
      <c r="ADW73" s="201"/>
      <c r="ADX73" s="201"/>
      <c r="ADY73" s="201"/>
      <c r="ADZ73" s="201"/>
      <c r="AEA73" s="201"/>
      <c r="AEB73" s="201"/>
      <c r="AEC73" s="201"/>
      <c r="AED73" s="201"/>
      <c r="AEE73" s="201"/>
      <c r="AEF73" s="201"/>
      <c r="AEG73" s="201"/>
      <c r="AEH73" s="201"/>
      <c r="AEI73" s="201"/>
      <c r="AEJ73" s="201"/>
      <c r="AEK73" s="201"/>
      <c r="AEL73" s="201"/>
      <c r="AEM73" s="201"/>
      <c r="AEN73" s="201"/>
      <c r="AEO73" s="201"/>
      <c r="AEP73" s="201"/>
      <c r="AEQ73" s="201"/>
      <c r="AER73" s="201"/>
      <c r="AES73" s="201"/>
      <c r="AET73" s="201"/>
      <c r="AEU73" s="201"/>
      <c r="AEV73" s="201"/>
      <c r="AEW73" s="201"/>
      <c r="AEX73" s="201"/>
      <c r="AEY73" s="201"/>
      <c r="AEZ73" s="201"/>
      <c r="AFA73" s="201"/>
      <c r="AFB73" s="201"/>
      <c r="AFC73" s="201"/>
      <c r="AFD73" s="201"/>
      <c r="AFE73" s="201"/>
      <c r="AFF73" s="201"/>
      <c r="AFG73" s="201"/>
      <c r="AFH73" s="201"/>
      <c r="AFI73" s="201"/>
      <c r="AFJ73" s="201"/>
      <c r="AFK73" s="201"/>
      <c r="AFL73" s="201"/>
      <c r="AFM73" s="201"/>
      <c r="AFN73" s="201"/>
      <c r="AFO73" s="201"/>
      <c r="AFP73" s="201"/>
      <c r="AFQ73" s="201"/>
      <c r="AFR73" s="201"/>
      <c r="AFS73" s="201"/>
      <c r="AFT73" s="201"/>
      <c r="AFU73" s="201"/>
      <c r="AFV73" s="201"/>
      <c r="AFW73" s="201"/>
      <c r="AFX73" s="201"/>
      <c r="AFY73" s="201"/>
      <c r="AFZ73" s="201"/>
      <c r="AGA73" s="201"/>
      <c r="AGB73" s="201"/>
      <c r="AGC73" s="201"/>
      <c r="AGD73" s="201"/>
      <c r="AGE73" s="201"/>
      <c r="AGF73" s="201"/>
      <c r="AGG73" s="201"/>
      <c r="AGH73" s="201"/>
      <c r="AGI73" s="201"/>
      <c r="AGJ73" s="201"/>
      <c r="AGK73" s="201"/>
      <c r="AGL73" s="201"/>
      <c r="AGM73" s="201"/>
      <c r="AGN73" s="201"/>
      <c r="AGO73" s="201"/>
      <c r="AGP73" s="201"/>
      <c r="AGQ73" s="201"/>
      <c r="AGR73" s="201"/>
      <c r="AGS73" s="201"/>
      <c r="AGT73" s="201"/>
      <c r="AGU73" s="201"/>
      <c r="AGV73" s="201"/>
      <c r="AGW73" s="201"/>
      <c r="AGX73" s="201"/>
      <c r="AGY73" s="201"/>
      <c r="AGZ73" s="201"/>
      <c r="AHA73" s="201"/>
      <c r="AHB73" s="201"/>
      <c r="AHC73" s="201"/>
      <c r="AHD73" s="201"/>
      <c r="AHE73" s="201"/>
      <c r="AHF73" s="201"/>
      <c r="AHG73" s="201"/>
      <c r="AHH73" s="201"/>
      <c r="AHI73" s="201"/>
      <c r="AHJ73" s="201"/>
      <c r="AHK73" s="201"/>
      <c r="AHL73" s="201"/>
      <c r="AHM73" s="201"/>
      <c r="AHN73" s="201"/>
      <c r="AHO73" s="201"/>
      <c r="AHP73" s="201"/>
      <c r="AHQ73" s="201"/>
      <c r="AHR73" s="201"/>
      <c r="AHS73" s="201"/>
      <c r="AHT73" s="201"/>
      <c r="AHU73" s="201"/>
      <c r="AHV73" s="201"/>
      <c r="AHW73" s="201"/>
      <c r="AHX73" s="201"/>
      <c r="AHY73" s="201"/>
      <c r="AHZ73" s="201"/>
      <c r="AIA73" s="201"/>
      <c r="AIB73" s="201"/>
      <c r="AIC73" s="201"/>
      <c r="AID73" s="201"/>
      <c r="AIE73" s="201"/>
      <c r="AIF73" s="201"/>
      <c r="AIG73" s="201"/>
      <c r="AIH73" s="201"/>
      <c r="AII73" s="201"/>
      <c r="AIJ73" s="201"/>
      <c r="AIK73" s="201"/>
      <c r="AIL73" s="201"/>
      <c r="AIM73" s="201"/>
      <c r="AIN73" s="201"/>
      <c r="AIO73" s="201"/>
      <c r="AIP73" s="201"/>
      <c r="AIQ73" s="201"/>
      <c r="AIR73" s="201"/>
      <c r="AIS73" s="201"/>
      <c r="AIT73" s="201"/>
      <c r="AIU73" s="201"/>
      <c r="AIV73" s="201"/>
      <c r="AIW73" s="201"/>
      <c r="AIX73" s="201"/>
      <c r="AIY73" s="201"/>
      <c r="AIZ73" s="201"/>
      <c r="AJA73" s="201"/>
      <c r="AJB73" s="201"/>
      <c r="AJC73" s="201"/>
      <c r="AJD73" s="201"/>
      <c r="AJE73" s="201"/>
      <c r="AJF73" s="201"/>
      <c r="AJG73" s="201"/>
      <c r="AJH73" s="201"/>
      <c r="AJI73" s="201"/>
      <c r="AJJ73" s="201"/>
      <c r="AJK73" s="201"/>
      <c r="AJL73" s="201"/>
      <c r="AJM73" s="201"/>
      <c r="AJN73" s="201"/>
      <c r="AJO73" s="201"/>
      <c r="AJP73" s="201"/>
      <c r="AJQ73" s="201"/>
      <c r="AJR73" s="201"/>
      <c r="AJS73" s="201"/>
      <c r="AJT73" s="201"/>
      <c r="AJU73" s="201"/>
      <c r="AJV73" s="201"/>
      <c r="AJW73" s="201"/>
      <c r="AJX73" s="201"/>
      <c r="AJY73" s="201"/>
      <c r="AJZ73" s="201"/>
      <c r="AKA73" s="201"/>
      <c r="AKB73" s="201"/>
      <c r="AKC73" s="201"/>
      <c r="AKD73" s="201"/>
      <c r="AKE73" s="201"/>
      <c r="AKF73" s="201"/>
      <c r="AKG73" s="201"/>
      <c r="AKH73" s="201"/>
      <c r="AKI73" s="201"/>
      <c r="AKJ73" s="201"/>
      <c r="AKK73" s="201"/>
      <c r="AKL73" s="201"/>
      <c r="AKM73" s="201"/>
      <c r="AKN73" s="201"/>
      <c r="AKO73" s="201"/>
      <c r="AKP73" s="201"/>
      <c r="AKQ73" s="201"/>
      <c r="AKR73" s="201"/>
      <c r="AKS73" s="201"/>
      <c r="AKT73" s="201"/>
      <c r="AKU73" s="201"/>
      <c r="AKV73" s="201"/>
      <c r="AKW73" s="201"/>
      <c r="AKX73" s="201"/>
      <c r="AKY73" s="201"/>
      <c r="AKZ73" s="201"/>
      <c r="ALA73" s="201"/>
      <c r="ALB73" s="201"/>
      <c r="ALC73" s="201"/>
      <c r="ALD73" s="201"/>
      <c r="ALE73" s="201"/>
      <c r="ALF73" s="201"/>
      <c r="ALG73" s="201"/>
      <c r="ALH73" s="201"/>
      <c r="ALI73" s="201"/>
      <c r="ALJ73" s="201"/>
      <c r="ALK73" s="201"/>
      <c r="ALL73" s="201"/>
      <c r="ALM73" s="201"/>
      <c r="ALN73" s="201"/>
      <c r="ALO73" s="201"/>
      <c r="ALP73" s="201"/>
      <c r="ALQ73" s="201"/>
      <c r="ALR73" s="201"/>
      <c r="ALS73" s="201"/>
      <c r="ALT73" s="201"/>
      <c r="ALU73" s="201"/>
      <c r="ALV73" s="201"/>
      <c r="ALW73" s="201"/>
      <c r="ALX73" s="201"/>
      <c r="ALY73" s="201"/>
      <c r="ALZ73" s="201"/>
      <c r="AMA73" s="201"/>
      <c r="AMB73" s="201"/>
      <c r="AMC73" s="201"/>
      <c r="AMD73" s="201"/>
      <c r="AME73" s="201"/>
      <c r="AMF73" s="201"/>
      <c r="AMG73" s="201"/>
      <c r="AMH73" s="201"/>
      <c r="AMI73" s="201"/>
      <c r="AMJ73" s="201"/>
      <c r="AMK73" s="201"/>
      <c r="AML73" s="201"/>
      <c r="AMM73" s="201"/>
      <c r="AMN73" s="201"/>
      <c r="AMO73" s="201"/>
      <c r="AMP73" s="201"/>
      <c r="AMQ73" s="201"/>
      <c r="AMR73" s="201"/>
      <c r="AMS73" s="201"/>
      <c r="AMT73" s="201"/>
      <c r="AMU73" s="201"/>
      <c r="AMV73" s="201"/>
      <c r="AMW73" s="201"/>
      <c r="AMX73" s="201"/>
      <c r="AMY73" s="201"/>
      <c r="AMZ73" s="201"/>
      <c r="ANA73" s="201"/>
      <c r="ANB73" s="201"/>
      <c r="ANC73" s="201"/>
      <c r="AND73" s="201"/>
      <c r="ANE73" s="201"/>
      <c r="ANF73" s="201"/>
      <c r="ANG73" s="201"/>
      <c r="ANH73" s="201"/>
      <c r="ANI73" s="201"/>
      <c r="ANJ73" s="201"/>
      <c r="ANK73" s="201"/>
      <c r="ANL73" s="201"/>
      <c r="ANM73" s="201"/>
      <c r="ANN73" s="201"/>
      <c r="ANO73" s="201"/>
      <c r="ANP73" s="201"/>
      <c r="ANQ73" s="201"/>
      <c r="ANR73" s="201"/>
      <c r="ANS73" s="201"/>
      <c r="ANT73" s="201"/>
      <c r="ANU73" s="201"/>
      <c r="ANV73" s="201"/>
      <c r="ANW73" s="201"/>
      <c r="ANX73" s="201"/>
      <c r="ANY73" s="201"/>
      <c r="ANZ73" s="201"/>
      <c r="AOA73" s="201"/>
      <c r="AOB73" s="201"/>
      <c r="AOC73" s="201"/>
      <c r="AOD73" s="201"/>
      <c r="AOE73" s="201"/>
      <c r="AOF73" s="201"/>
      <c r="AOG73" s="201"/>
      <c r="AOH73" s="201"/>
      <c r="AOI73" s="201"/>
      <c r="AOJ73" s="201"/>
      <c r="AOK73" s="201"/>
      <c r="AOL73" s="201"/>
      <c r="AOM73" s="201"/>
      <c r="AON73" s="201"/>
      <c r="AOO73" s="201"/>
      <c r="AOP73" s="201"/>
      <c r="AOQ73" s="201"/>
      <c r="AOR73" s="201"/>
      <c r="AOS73" s="201"/>
      <c r="AOT73" s="201"/>
      <c r="AOU73" s="201"/>
      <c r="AOV73" s="201"/>
      <c r="AOW73" s="201"/>
      <c r="AOX73" s="201"/>
      <c r="AOY73" s="201"/>
      <c r="AOZ73" s="201"/>
      <c r="APA73" s="201"/>
      <c r="APB73" s="201"/>
      <c r="APC73" s="201"/>
      <c r="APD73" s="201"/>
      <c r="APE73" s="201"/>
      <c r="APF73" s="201"/>
      <c r="APG73" s="201"/>
      <c r="APH73" s="201"/>
      <c r="API73" s="201"/>
      <c r="APJ73" s="201"/>
      <c r="APK73" s="201"/>
      <c r="APL73" s="201"/>
      <c r="APM73" s="201"/>
      <c r="APN73" s="201"/>
      <c r="APO73" s="201"/>
      <c r="APP73" s="201"/>
      <c r="APQ73" s="201"/>
      <c r="APR73" s="201"/>
      <c r="APS73" s="201"/>
      <c r="APT73" s="201"/>
      <c r="APU73" s="201"/>
      <c r="APV73" s="201"/>
      <c r="APW73" s="201"/>
      <c r="APX73" s="201"/>
      <c r="APY73" s="201"/>
      <c r="APZ73" s="201"/>
      <c r="AQA73" s="201"/>
      <c r="AQB73" s="201"/>
      <c r="AQC73" s="201"/>
      <c r="AQD73" s="201"/>
      <c r="AQE73" s="201"/>
      <c r="AQF73" s="201"/>
      <c r="AQG73" s="201"/>
      <c r="AQH73" s="201"/>
      <c r="AQI73" s="201"/>
      <c r="AQJ73" s="201"/>
      <c r="AQK73" s="201"/>
      <c r="AQL73" s="201"/>
      <c r="AQM73" s="201"/>
      <c r="AQN73" s="201"/>
      <c r="AQO73" s="201"/>
      <c r="AQP73" s="201"/>
      <c r="AQQ73" s="201"/>
      <c r="AQR73" s="201"/>
      <c r="AQS73" s="201"/>
      <c r="AQT73" s="201"/>
      <c r="AQU73" s="201"/>
      <c r="AQV73" s="201"/>
      <c r="AQW73" s="201"/>
      <c r="AQX73" s="201"/>
      <c r="AQY73" s="201"/>
      <c r="AQZ73" s="201"/>
      <c r="ARA73" s="201"/>
      <c r="ARB73" s="201"/>
      <c r="ARC73" s="201"/>
      <c r="ARD73" s="201"/>
      <c r="ARE73" s="201"/>
      <c r="ARF73" s="201"/>
      <c r="ARG73" s="201"/>
      <c r="ARH73" s="201"/>
      <c r="ARI73" s="201"/>
      <c r="ARJ73" s="201"/>
      <c r="ARK73" s="201"/>
      <c r="ARL73" s="201"/>
      <c r="ARM73" s="201"/>
      <c r="ARN73" s="201"/>
      <c r="ARO73" s="201"/>
      <c r="ARP73" s="201"/>
      <c r="ARQ73" s="201"/>
      <c r="ARR73" s="201"/>
      <c r="ARS73" s="201"/>
      <c r="ART73" s="201"/>
      <c r="ARU73" s="201"/>
      <c r="ARV73" s="201"/>
      <c r="ARW73" s="201"/>
      <c r="ARX73" s="201"/>
      <c r="ARY73" s="201"/>
      <c r="ARZ73" s="201"/>
      <c r="ASA73" s="201"/>
      <c r="ASB73" s="201"/>
      <c r="ASC73" s="201"/>
      <c r="ASD73" s="201"/>
      <c r="ASE73" s="201"/>
      <c r="ASF73" s="201"/>
      <c r="ASG73" s="201"/>
      <c r="ASH73" s="201"/>
      <c r="ASI73" s="201"/>
      <c r="ASJ73" s="201"/>
      <c r="ASK73" s="201"/>
      <c r="ASL73" s="201"/>
      <c r="ASM73" s="201"/>
      <c r="ASN73" s="201"/>
      <c r="ASO73" s="201"/>
      <c r="ASP73" s="201"/>
      <c r="ASQ73" s="201"/>
      <c r="ASR73" s="201"/>
      <c r="ASS73" s="201"/>
      <c r="AST73" s="201"/>
      <c r="ASU73" s="201"/>
      <c r="ASV73" s="201"/>
      <c r="ASW73" s="201"/>
      <c r="ASX73" s="201"/>
      <c r="ASY73" s="201"/>
      <c r="ASZ73" s="201"/>
      <c r="ATA73" s="201"/>
      <c r="ATB73" s="201"/>
      <c r="ATC73" s="201"/>
      <c r="ATD73" s="201"/>
      <c r="ATE73" s="201"/>
      <c r="ATF73" s="201"/>
      <c r="ATG73" s="201"/>
      <c r="ATH73" s="201"/>
      <c r="ATI73" s="201"/>
      <c r="ATJ73" s="201"/>
      <c r="ATK73" s="201"/>
      <c r="ATL73" s="201"/>
      <c r="ATM73" s="201"/>
      <c r="ATN73" s="201"/>
      <c r="ATO73" s="201"/>
      <c r="ATP73" s="201"/>
      <c r="ATQ73" s="201"/>
      <c r="ATR73" s="201"/>
      <c r="ATS73" s="201"/>
      <c r="ATT73" s="201"/>
      <c r="ATU73" s="201"/>
      <c r="ATV73" s="201"/>
      <c r="ATW73" s="201"/>
      <c r="ATX73" s="201"/>
      <c r="ATY73" s="201"/>
      <c r="ATZ73" s="201"/>
      <c r="AUA73" s="201"/>
      <c r="AUB73" s="201"/>
      <c r="AUC73" s="201"/>
      <c r="AUD73" s="201"/>
      <c r="AUE73" s="201"/>
      <c r="AUF73" s="201"/>
      <c r="AUG73" s="201"/>
      <c r="AUH73" s="201"/>
      <c r="AUI73" s="201"/>
      <c r="AUJ73" s="201"/>
      <c r="AUK73" s="201"/>
      <c r="AUL73" s="201"/>
      <c r="AUM73" s="201"/>
      <c r="AUN73" s="201"/>
      <c r="AUO73" s="201"/>
      <c r="AUP73" s="201"/>
      <c r="AUQ73" s="201"/>
      <c r="AUR73" s="201"/>
      <c r="AUS73" s="201"/>
      <c r="AUT73" s="201"/>
      <c r="AUU73" s="201"/>
      <c r="AUV73" s="201"/>
      <c r="AUW73" s="201"/>
      <c r="AUX73" s="201"/>
      <c r="AUY73" s="201"/>
      <c r="AUZ73" s="201"/>
      <c r="AVA73" s="201"/>
      <c r="AVB73" s="201"/>
      <c r="AVC73" s="201"/>
      <c r="AVD73" s="201"/>
      <c r="AVE73" s="201"/>
      <c r="AVF73" s="201"/>
      <c r="AVG73" s="201"/>
      <c r="AVH73" s="201"/>
      <c r="AVI73" s="201"/>
      <c r="AVJ73" s="201"/>
      <c r="AVK73" s="201"/>
      <c r="AVL73" s="201"/>
      <c r="AVM73" s="201"/>
      <c r="AVN73" s="201"/>
      <c r="AVO73" s="201"/>
      <c r="AVP73" s="201"/>
      <c r="AVQ73" s="201"/>
      <c r="AVR73" s="201"/>
      <c r="AVS73" s="201"/>
      <c r="AVT73" s="201"/>
      <c r="AVU73" s="201"/>
      <c r="AVV73" s="201"/>
      <c r="AVW73" s="201"/>
      <c r="AVX73" s="201"/>
      <c r="AVY73" s="201"/>
      <c r="AVZ73" s="201"/>
      <c r="AWA73" s="201"/>
      <c r="AWB73" s="201"/>
      <c r="AWC73" s="201"/>
      <c r="AWD73" s="201"/>
      <c r="AWE73" s="201"/>
      <c r="AWF73" s="201"/>
      <c r="AWG73" s="201"/>
      <c r="AWH73" s="201"/>
      <c r="AWI73" s="201"/>
      <c r="AWJ73" s="201"/>
      <c r="AWK73" s="201"/>
      <c r="AWL73" s="201"/>
      <c r="AWM73" s="201"/>
      <c r="AWN73" s="201"/>
      <c r="AWO73" s="201"/>
      <c r="AWP73" s="201"/>
      <c r="AWQ73" s="201"/>
      <c r="AWR73" s="201"/>
      <c r="AWS73" s="201"/>
      <c r="AWT73" s="201"/>
      <c r="AWU73" s="201"/>
      <c r="AWV73" s="201"/>
      <c r="AWW73" s="201"/>
      <c r="AWX73" s="201"/>
      <c r="AWY73" s="201"/>
      <c r="AWZ73" s="201"/>
      <c r="AXA73" s="201"/>
      <c r="AXB73" s="201"/>
      <c r="AXC73" s="201"/>
      <c r="AXD73" s="201"/>
      <c r="AXE73" s="201"/>
      <c r="AXF73" s="201"/>
      <c r="AXG73" s="201"/>
      <c r="AXH73" s="201"/>
      <c r="AXI73" s="201"/>
      <c r="AXJ73" s="201"/>
      <c r="AXK73" s="201"/>
      <c r="AXL73" s="201"/>
      <c r="AXM73" s="201"/>
      <c r="AXN73" s="201"/>
      <c r="AXO73" s="201"/>
      <c r="AXP73" s="201"/>
      <c r="AXQ73" s="201"/>
      <c r="AXR73" s="201"/>
      <c r="AXS73" s="201"/>
      <c r="AXT73" s="201"/>
      <c r="AXU73" s="201"/>
      <c r="AXV73" s="201"/>
      <c r="AXW73" s="201"/>
      <c r="AXX73" s="201"/>
      <c r="AXY73" s="201"/>
      <c r="AXZ73" s="201"/>
      <c r="AYA73" s="201"/>
      <c r="AYB73" s="201"/>
      <c r="AYC73" s="201"/>
      <c r="AYD73" s="201"/>
      <c r="AYE73" s="201"/>
      <c r="AYF73" s="201"/>
      <c r="AYG73" s="201"/>
      <c r="AYH73" s="201"/>
      <c r="AYI73" s="201"/>
      <c r="AYJ73" s="201"/>
      <c r="AYK73" s="201"/>
      <c r="AYL73" s="201"/>
      <c r="AYM73" s="201"/>
      <c r="AYN73" s="201"/>
      <c r="AYO73" s="201"/>
      <c r="AYP73" s="201"/>
      <c r="AYQ73" s="201"/>
      <c r="AYR73" s="201"/>
      <c r="AYS73" s="201"/>
      <c r="AYT73" s="201"/>
      <c r="AYU73" s="201"/>
      <c r="AYV73" s="201"/>
      <c r="AYW73" s="201"/>
      <c r="AYX73" s="201"/>
      <c r="AYY73" s="201"/>
      <c r="AYZ73" s="201"/>
      <c r="AZA73" s="201"/>
      <c r="AZB73" s="201"/>
      <c r="AZC73" s="201"/>
      <c r="AZD73" s="201"/>
      <c r="AZE73" s="201"/>
      <c r="AZF73" s="201"/>
      <c r="AZG73" s="201"/>
      <c r="AZH73" s="201"/>
      <c r="AZI73" s="201"/>
      <c r="AZJ73" s="201"/>
      <c r="AZK73" s="201"/>
      <c r="AZL73" s="201"/>
      <c r="AZM73" s="201"/>
      <c r="AZN73" s="201"/>
      <c r="AZO73" s="201"/>
      <c r="AZP73" s="201"/>
      <c r="AZQ73" s="201"/>
      <c r="AZR73" s="201"/>
      <c r="AZS73" s="201"/>
      <c r="AZT73" s="201"/>
      <c r="AZU73" s="201"/>
      <c r="AZV73" s="201"/>
      <c r="AZW73" s="201"/>
      <c r="AZX73" s="201"/>
      <c r="AZY73" s="201"/>
      <c r="AZZ73" s="201"/>
      <c r="BAA73" s="201"/>
      <c r="BAB73" s="201"/>
      <c r="BAC73" s="201"/>
      <c r="BAD73" s="201"/>
      <c r="BAE73" s="201"/>
      <c r="BAF73" s="201"/>
      <c r="BAG73" s="201"/>
      <c r="BAH73" s="201"/>
      <c r="BAI73" s="201"/>
      <c r="BAJ73" s="201"/>
      <c r="BAK73" s="201"/>
      <c r="BAL73" s="201"/>
      <c r="BAM73" s="201"/>
      <c r="BAN73" s="201"/>
      <c r="BAO73" s="201"/>
      <c r="BAP73" s="201"/>
      <c r="BAQ73" s="201"/>
      <c r="BAR73" s="201"/>
      <c r="BAS73" s="201"/>
      <c r="BAT73" s="201"/>
      <c r="BAU73" s="201"/>
      <c r="BAV73" s="201"/>
      <c r="BAW73" s="201"/>
      <c r="BAX73" s="201"/>
      <c r="BAY73" s="201"/>
      <c r="BAZ73" s="201"/>
      <c r="BBA73" s="201"/>
      <c r="BBB73" s="201"/>
      <c r="BBC73" s="201"/>
      <c r="BBD73" s="201"/>
      <c r="BBE73" s="201"/>
      <c r="BBF73" s="201"/>
      <c r="BBG73" s="201"/>
      <c r="BBH73" s="201"/>
      <c r="BBI73" s="201"/>
      <c r="BBJ73" s="201"/>
      <c r="BBK73" s="201"/>
      <c r="BBL73" s="201"/>
      <c r="BBM73" s="201"/>
      <c r="BBN73" s="201"/>
      <c r="BBO73" s="201"/>
      <c r="BBP73" s="201"/>
      <c r="BBQ73" s="201"/>
      <c r="BBR73" s="201"/>
      <c r="BBS73" s="201"/>
      <c r="BBT73" s="201"/>
      <c r="BBU73" s="201"/>
      <c r="BBV73" s="201"/>
      <c r="BBW73" s="201"/>
      <c r="BBX73" s="201"/>
      <c r="BBY73" s="201"/>
      <c r="BBZ73" s="201"/>
      <c r="BCA73" s="201"/>
      <c r="BCB73" s="201"/>
      <c r="BCC73" s="201"/>
      <c r="BCD73" s="201"/>
      <c r="BCE73" s="201"/>
      <c r="BCF73" s="201"/>
      <c r="BCG73" s="201"/>
      <c r="BCH73" s="201"/>
      <c r="BCI73" s="201"/>
      <c r="BCJ73" s="201"/>
      <c r="BCK73" s="201"/>
      <c r="BCL73" s="201"/>
      <c r="BCM73" s="201"/>
      <c r="BCN73" s="201"/>
      <c r="BCO73" s="201"/>
      <c r="BCP73" s="201"/>
      <c r="BCQ73" s="201"/>
      <c r="BCR73" s="201"/>
      <c r="BCS73" s="201"/>
      <c r="BCT73" s="201"/>
      <c r="BCU73" s="201"/>
      <c r="BCV73" s="201"/>
      <c r="BCW73" s="201"/>
      <c r="BCX73" s="201"/>
      <c r="BCY73" s="201"/>
      <c r="BCZ73" s="201"/>
      <c r="BDA73" s="201"/>
      <c r="BDB73" s="201"/>
      <c r="BDC73" s="201"/>
      <c r="BDD73" s="201"/>
      <c r="BDE73" s="201"/>
      <c r="BDF73" s="201"/>
      <c r="BDG73" s="201"/>
      <c r="BDH73" s="201"/>
      <c r="BDI73" s="201"/>
      <c r="BDJ73" s="201"/>
      <c r="BDK73" s="201"/>
      <c r="BDL73" s="201"/>
      <c r="BDM73" s="201"/>
      <c r="BDN73" s="201"/>
      <c r="BDO73" s="201"/>
      <c r="BDP73" s="201"/>
      <c r="BDQ73" s="201"/>
      <c r="BDR73" s="201"/>
      <c r="BDS73" s="201"/>
      <c r="BDT73" s="201"/>
      <c r="BDU73" s="201"/>
      <c r="BDV73" s="201"/>
      <c r="BDW73" s="201"/>
      <c r="BDX73" s="201"/>
      <c r="BDY73" s="201"/>
      <c r="BDZ73" s="201"/>
      <c r="BEA73" s="201"/>
      <c r="BEB73" s="201"/>
      <c r="BEC73" s="201"/>
      <c r="BED73" s="201"/>
      <c r="BEE73" s="201"/>
      <c r="BEF73" s="201"/>
      <c r="BEG73" s="201"/>
      <c r="BEH73" s="201"/>
      <c r="BEI73" s="201"/>
      <c r="BEJ73" s="201"/>
      <c r="BEK73" s="201"/>
      <c r="BEL73" s="201"/>
      <c r="BEM73" s="201"/>
      <c r="BEN73" s="201"/>
      <c r="BEO73" s="201"/>
      <c r="BEP73" s="201"/>
      <c r="BEQ73" s="201"/>
      <c r="BER73" s="201"/>
      <c r="BES73" s="201"/>
      <c r="BET73" s="201"/>
      <c r="BEU73" s="201"/>
      <c r="BEV73" s="201"/>
      <c r="BEW73" s="201"/>
      <c r="BEX73" s="201"/>
      <c r="BEY73" s="201"/>
      <c r="BEZ73" s="201"/>
      <c r="BFA73" s="201"/>
      <c r="BFB73" s="201"/>
      <c r="BFC73" s="201"/>
      <c r="BFD73" s="201"/>
      <c r="BFE73" s="201"/>
      <c r="BFF73" s="201"/>
      <c r="BFG73" s="201"/>
      <c r="BFH73" s="201"/>
      <c r="BFI73" s="201"/>
      <c r="BFJ73" s="201"/>
      <c r="BFK73" s="201"/>
      <c r="BFL73" s="201"/>
      <c r="BFM73" s="201"/>
      <c r="BFN73" s="201"/>
      <c r="BFO73" s="201"/>
      <c r="BFP73" s="201"/>
      <c r="BFQ73" s="201"/>
      <c r="BFR73" s="201"/>
      <c r="BFS73" s="201"/>
      <c r="BFT73" s="201"/>
      <c r="BFU73" s="201"/>
      <c r="BFV73" s="201"/>
      <c r="BFW73" s="201"/>
      <c r="BFX73" s="201"/>
      <c r="BFY73" s="201"/>
      <c r="BFZ73" s="201"/>
      <c r="BGA73" s="201"/>
      <c r="BGB73" s="201"/>
      <c r="BGC73" s="201"/>
      <c r="BGD73" s="201"/>
      <c r="BGE73" s="201"/>
      <c r="BGF73" s="201"/>
      <c r="BGG73" s="201"/>
      <c r="BGH73" s="201"/>
      <c r="BGI73" s="201"/>
      <c r="BGJ73" s="201"/>
      <c r="BGK73" s="201"/>
      <c r="BGL73" s="201"/>
      <c r="BGM73" s="201"/>
      <c r="BGN73" s="201"/>
      <c r="BGO73" s="201"/>
      <c r="BGP73" s="201"/>
      <c r="BGQ73" s="201"/>
      <c r="BGR73" s="201"/>
      <c r="BGS73" s="201"/>
      <c r="BGT73" s="201"/>
      <c r="BGU73" s="201"/>
      <c r="BGV73" s="201"/>
      <c r="BGW73" s="201"/>
      <c r="BGX73" s="201"/>
      <c r="BGY73" s="201"/>
      <c r="BGZ73" s="201"/>
      <c r="BHA73" s="201"/>
      <c r="BHB73" s="201"/>
      <c r="BHC73" s="201"/>
      <c r="BHD73" s="201"/>
      <c r="BHE73" s="201"/>
      <c r="BHF73" s="201"/>
      <c r="BHG73" s="201"/>
      <c r="BHH73" s="201"/>
      <c r="BHI73" s="201"/>
      <c r="BHJ73" s="201"/>
      <c r="BHK73" s="201"/>
      <c r="BHL73" s="201"/>
      <c r="BHM73" s="201"/>
      <c r="BHN73" s="201"/>
      <c r="BHO73" s="201"/>
      <c r="BHP73" s="201"/>
      <c r="BHQ73" s="201"/>
      <c r="BHR73" s="201"/>
      <c r="BHS73" s="201"/>
      <c r="BHT73" s="201"/>
      <c r="BHU73" s="201"/>
      <c r="BHV73" s="201"/>
      <c r="BHW73" s="201"/>
      <c r="BHX73" s="201"/>
      <c r="BHY73" s="201"/>
      <c r="BHZ73" s="201"/>
      <c r="BIA73" s="201"/>
      <c r="BIB73" s="201"/>
      <c r="BIC73" s="201"/>
      <c r="BID73" s="201"/>
      <c r="BIE73" s="201"/>
      <c r="BIF73" s="201"/>
      <c r="BIG73" s="201"/>
      <c r="BIH73" s="201"/>
      <c r="BII73" s="201"/>
      <c r="BIJ73" s="201"/>
      <c r="BIK73" s="201"/>
      <c r="BIL73" s="201"/>
      <c r="BIM73" s="201"/>
      <c r="BIN73" s="201"/>
      <c r="BIO73" s="201"/>
      <c r="BIP73" s="201"/>
      <c r="BIQ73" s="201"/>
      <c r="BIR73" s="201"/>
      <c r="BIS73" s="201"/>
      <c r="BIT73" s="201"/>
      <c r="BIU73" s="201"/>
      <c r="BIV73" s="201"/>
      <c r="BIW73" s="201"/>
      <c r="BIX73" s="201"/>
      <c r="BIY73" s="201"/>
      <c r="BIZ73" s="201"/>
      <c r="BJA73" s="201"/>
      <c r="BJB73" s="201"/>
      <c r="BJC73" s="201"/>
      <c r="BJD73" s="201"/>
      <c r="BJE73" s="201"/>
      <c r="BJF73" s="201"/>
      <c r="BJG73" s="201"/>
      <c r="BJH73" s="201"/>
      <c r="BJI73" s="201"/>
      <c r="BJJ73" s="201"/>
      <c r="BJK73" s="201"/>
      <c r="BJL73" s="201"/>
      <c r="BJM73" s="201"/>
      <c r="BJN73" s="201"/>
      <c r="BJO73" s="201"/>
      <c r="BJP73" s="201"/>
      <c r="BJQ73" s="201"/>
      <c r="BJR73" s="201"/>
      <c r="BJS73" s="201"/>
      <c r="BJT73" s="201"/>
      <c r="BJU73" s="201"/>
      <c r="BJV73" s="201"/>
      <c r="BJW73" s="201"/>
      <c r="BJX73" s="201"/>
      <c r="BJY73" s="201"/>
      <c r="BJZ73" s="201"/>
      <c r="BKA73" s="201"/>
      <c r="BKB73" s="201"/>
      <c r="BKC73" s="201"/>
      <c r="BKD73" s="201"/>
      <c r="BKE73" s="201"/>
      <c r="BKF73" s="201"/>
      <c r="BKG73" s="201"/>
      <c r="BKH73" s="201"/>
      <c r="BKI73" s="201"/>
      <c r="BKJ73" s="201"/>
      <c r="BKK73" s="201"/>
      <c r="BKL73" s="201"/>
      <c r="BKM73" s="201"/>
      <c r="BKN73" s="201"/>
      <c r="BKO73" s="201"/>
      <c r="BKP73" s="201"/>
      <c r="BKQ73" s="201"/>
      <c r="BKR73" s="201"/>
      <c r="BKS73" s="201"/>
      <c r="BKT73" s="201"/>
      <c r="BKU73" s="201"/>
      <c r="BKV73" s="201"/>
      <c r="BKW73" s="201"/>
      <c r="BKX73" s="201"/>
      <c r="BKY73" s="201"/>
      <c r="BKZ73" s="201"/>
      <c r="BLA73" s="201"/>
      <c r="BLB73" s="201"/>
      <c r="BLC73" s="201"/>
      <c r="BLD73" s="201"/>
      <c r="BLE73" s="201"/>
      <c r="BLF73" s="201"/>
      <c r="BLG73" s="201"/>
      <c r="BLH73" s="201"/>
      <c r="BLI73" s="201"/>
      <c r="BLJ73" s="201"/>
      <c r="BLK73" s="201"/>
      <c r="BLL73" s="201"/>
      <c r="BLM73" s="201"/>
      <c r="BLN73" s="201"/>
      <c r="BLO73" s="201"/>
      <c r="BLP73" s="201"/>
      <c r="BLQ73" s="201"/>
      <c r="BLR73" s="201"/>
      <c r="BLS73" s="201"/>
      <c r="BLT73" s="201"/>
      <c r="BLU73" s="201"/>
      <c r="BLV73" s="201"/>
      <c r="BLW73" s="201"/>
      <c r="BLX73" s="201"/>
      <c r="BLY73" s="201"/>
      <c r="BLZ73" s="201"/>
      <c r="BMA73" s="201"/>
      <c r="BMB73" s="201"/>
      <c r="BMC73" s="201"/>
      <c r="BMD73" s="201"/>
      <c r="BME73" s="201"/>
      <c r="BMF73" s="201"/>
      <c r="BMG73" s="201"/>
      <c r="BMH73" s="201"/>
      <c r="BMI73" s="201"/>
      <c r="BMJ73" s="201"/>
      <c r="BMK73" s="201"/>
      <c r="BML73" s="201"/>
      <c r="BMM73" s="201"/>
      <c r="BMN73" s="201"/>
      <c r="BMO73" s="201"/>
      <c r="BMP73" s="201"/>
      <c r="BMQ73" s="201"/>
      <c r="BMR73" s="201"/>
      <c r="BMS73" s="201"/>
      <c r="BMT73" s="201"/>
      <c r="BMU73" s="201"/>
      <c r="BMV73" s="201"/>
      <c r="BMW73" s="201"/>
      <c r="BMX73" s="201"/>
      <c r="BMY73" s="201"/>
      <c r="BMZ73" s="201"/>
      <c r="BNA73" s="201"/>
      <c r="BNB73" s="201"/>
      <c r="BNC73" s="201"/>
      <c r="BND73" s="201"/>
      <c r="BNE73" s="201"/>
      <c r="BNF73" s="201"/>
      <c r="BNG73" s="201"/>
      <c r="BNH73" s="201"/>
      <c r="BNI73" s="201"/>
      <c r="BNJ73" s="201"/>
      <c r="BNK73" s="201"/>
      <c r="BNL73" s="201"/>
      <c r="BNM73" s="201"/>
      <c r="BNN73" s="201"/>
      <c r="BNO73" s="201"/>
      <c r="BNP73" s="201"/>
      <c r="BNQ73" s="201"/>
      <c r="BNR73" s="201"/>
      <c r="BNS73" s="201"/>
      <c r="BNT73" s="201"/>
      <c r="BNU73" s="201"/>
      <c r="BNV73" s="201"/>
      <c r="BNW73" s="201"/>
      <c r="BNX73" s="201"/>
      <c r="BNY73" s="201"/>
      <c r="BNZ73" s="201"/>
      <c r="BOA73" s="201"/>
      <c r="BOB73" s="201"/>
      <c r="BOC73" s="201"/>
      <c r="BOD73" s="201"/>
      <c r="BOE73" s="201"/>
      <c r="BOF73" s="201"/>
      <c r="BOG73" s="201"/>
      <c r="BOH73" s="201"/>
      <c r="BOI73" s="201"/>
      <c r="BOJ73" s="201"/>
      <c r="BOK73" s="201"/>
      <c r="BOL73" s="201"/>
      <c r="BOM73" s="201"/>
      <c r="BON73" s="201"/>
      <c r="BOO73" s="201"/>
      <c r="BOP73" s="201"/>
      <c r="BOQ73" s="201"/>
      <c r="BOR73" s="201"/>
      <c r="BOS73" s="201"/>
      <c r="BOT73" s="201"/>
      <c r="BOU73" s="201"/>
      <c r="BOV73" s="201"/>
      <c r="BOW73" s="201"/>
      <c r="BOX73" s="201"/>
      <c r="BOY73" s="201"/>
      <c r="BOZ73" s="201"/>
      <c r="BPA73" s="201"/>
      <c r="BPB73" s="201"/>
      <c r="BPC73" s="201"/>
      <c r="BPD73" s="201"/>
      <c r="BPE73" s="201"/>
      <c r="BPF73" s="201"/>
      <c r="BPG73" s="201"/>
      <c r="BPH73" s="201"/>
      <c r="BPI73" s="201"/>
      <c r="BPJ73" s="201"/>
      <c r="BPK73" s="201"/>
      <c r="BPL73" s="201"/>
      <c r="BPM73" s="201"/>
      <c r="BPN73" s="201"/>
      <c r="BPO73" s="201"/>
      <c r="BPP73" s="201"/>
      <c r="BPQ73" s="201"/>
      <c r="BPR73" s="201"/>
      <c r="BPS73" s="201"/>
      <c r="BPT73" s="201"/>
      <c r="BPU73" s="201"/>
      <c r="BPV73" s="201"/>
      <c r="BPW73" s="201"/>
      <c r="BPX73" s="201"/>
      <c r="BPY73" s="201"/>
      <c r="BPZ73" s="201"/>
      <c r="BQA73" s="201"/>
      <c r="BQB73" s="201"/>
      <c r="BQC73" s="201"/>
      <c r="BQD73" s="201"/>
      <c r="BQE73" s="201"/>
      <c r="BQF73" s="201"/>
      <c r="BQG73" s="201"/>
      <c r="BQH73" s="201"/>
      <c r="BQI73" s="201"/>
      <c r="BQJ73" s="201"/>
      <c r="BQK73" s="201"/>
      <c r="BQL73" s="201"/>
      <c r="BQM73" s="201"/>
      <c r="BQN73" s="201"/>
      <c r="BQO73" s="201"/>
      <c r="BQP73" s="201"/>
      <c r="BQQ73" s="201"/>
      <c r="BQR73" s="201"/>
      <c r="BQS73" s="201"/>
      <c r="BQT73" s="201"/>
      <c r="BQU73" s="201"/>
      <c r="BQV73" s="201"/>
      <c r="BQW73" s="201"/>
      <c r="BQX73" s="201"/>
      <c r="BQY73" s="201"/>
      <c r="BQZ73" s="201"/>
      <c r="BRA73" s="201"/>
      <c r="BRB73" s="201"/>
      <c r="BRC73" s="201"/>
      <c r="BRD73" s="201"/>
      <c r="BRE73" s="201"/>
      <c r="BRF73" s="201"/>
      <c r="BRG73" s="201"/>
      <c r="BRH73" s="201"/>
      <c r="BRI73" s="201"/>
      <c r="BRJ73" s="201"/>
      <c r="BRK73" s="201"/>
      <c r="BRL73" s="201"/>
      <c r="BRM73" s="201"/>
      <c r="BRN73" s="201"/>
      <c r="BRO73" s="201"/>
      <c r="BRP73" s="201"/>
      <c r="BRQ73" s="201"/>
      <c r="BRR73" s="201"/>
      <c r="BRS73" s="201"/>
      <c r="BRT73" s="201"/>
      <c r="BRU73" s="201"/>
      <c r="BRV73" s="201"/>
      <c r="BRW73" s="201"/>
      <c r="BRX73" s="201"/>
      <c r="BRY73" s="201"/>
      <c r="BRZ73" s="201"/>
      <c r="BSA73" s="201"/>
      <c r="BSB73" s="201"/>
      <c r="BSC73" s="201"/>
      <c r="BSD73" s="201"/>
      <c r="BSE73" s="201"/>
      <c r="BSF73" s="201"/>
      <c r="BSG73" s="201"/>
      <c r="BSH73" s="201"/>
      <c r="BSI73" s="201"/>
      <c r="BSJ73" s="201"/>
      <c r="BSK73" s="201"/>
      <c r="BSL73" s="201"/>
      <c r="BSM73" s="201"/>
      <c r="BSN73" s="201"/>
      <c r="BSO73" s="201"/>
      <c r="BSP73" s="201"/>
      <c r="BSQ73" s="201"/>
      <c r="BSR73" s="201"/>
      <c r="BSS73" s="201"/>
      <c r="BST73" s="201"/>
      <c r="BSU73" s="201"/>
      <c r="BSV73" s="201"/>
      <c r="BSW73" s="201"/>
      <c r="BSX73" s="201"/>
      <c r="BSY73" s="201"/>
      <c r="BSZ73" s="201"/>
      <c r="BTA73" s="201"/>
      <c r="BTB73" s="201"/>
      <c r="BTC73" s="201"/>
      <c r="BTD73" s="201"/>
      <c r="BTE73" s="201"/>
      <c r="BTF73" s="201"/>
      <c r="BTG73" s="201"/>
      <c r="BTH73" s="201"/>
      <c r="BTI73" s="201"/>
      <c r="BTJ73" s="201"/>
      <c r="BTK73" s="201"/>
      <c r="BTL73" s="201"/>
      <c r="BTM73" s="201"/>
      <c r="BTN73" s="201"/>
      <c r="BTO73" s="201"/>
      <c r="BTP73" s="201"/>
      <c r="BTQ73" s="201"/>
      <c r="BTR73" s="201"/>
      <c r="BTS73" s="201"/>
      <c r="BTT73" s="201"/>
      <c r="BTU73" s="201"/>
      <c r="BTV73" s="201"/>
      <c r="BTW73" s="201"/>
      <c r="BTX73" s="201"/>
      <c r="BTY73" s="201"/>
      <c r="BTZ73" s="201"/>
      <c r="BUA73" s="201"/>
      <c r="BUB73" s="201"/>
      <c r="BUC73" s="201"/>
      <c r="BUD73" s="201"/>
      <c r="BUE73" s="201"/>
      <c r="BUF73" s="201"/>
      <c r="BUG73" s="201"/>
      <c r="BUH73" s="201"/>
      <c r="BUI73" s="201"/>
      <c r="BUJ73" s="201"/>
      <c r="BUK73" s="201"/>
      <c r="BUL73" s="201"/>
      <c r="BUM73" s="201"/>
      <c r="BUN73" s="201"/>
      <c r="BUO73" s="201"/>
      <c r="BUP73" s="201"/>
      <c r="BUQ73" s="201"/>
      <c r="BUR73" s="201"/>
      <c r="BUS73" s="201"/>
      <c r="BUT73" s="201"/>
      <c r="BUU73" s="201"/>
      <c r="BUV73" s="201"/>
      <c r="BUW73" s="201"/>
      <c r="BUX73" s="201"/>
      <c r="BUY73" s="201"/>
      <c r="BUZ73" s="201"/>
      <c r="BVA73" s="201"/>
      <c r="BVB73" s="201"/>
      <c r="BVC73" s="201"/>
      <c r="BVD73" s="201"/>
      <c r="BVE73" s="201"/>
      <c r="BVF73" s="201"/>
      <c r="BVG73" s="201"/>
      <c r="BVH73" s="201"/>
      <c r="BVI73" s="201"/>
      <c r="BVJ73" s="201"/>
      <c r="BVK73" s="201"/>
      <c r="BVL73" s="201"/>
      <c r="BVM73" s="201"/>
      <c r="BVN73" s="201"/>
      <c r="BVO73" s="201"/>
      <c r="BVP73" s="201"/>
      <c r="BVQ73" s="201"/>
      <c r="BVR73" s="201"/>
      <c r="BVS73" s="201"/>
      <c r="BVT73" s="201"/>
      <c r="BVU73" s="201"/>
      <c r="BVV73" s="201"/>
      <c r="BVW73" s="201"/>
      <c r="BVX73" s="201"/>
      <c r="BVY73" s="201"/>
      <c r="BVZ73" s="201"/>
      <c r="BWA73" s="201"/>
      <c r="BWB73" s="201"/>
      <c r="BWC73" s="201"/>
      <c r="BWD73" s="201"/>
      <c r="BWE73" s="201"/>
      <c r="BWF73" s="201"/>
      <c r="BWG73" s="201"/>
      <c r="BWH73" s="201"/>
      <c r="BWI73" s="201"/>
      <c r="BWJ73" s="201"/>
      <c r="BWK73" s="201"/>
      <c r="BWL73" s="201"/>
      <c r="BWM73" s="201"/>
      <c r="BWN73" s="201"/>
      <c r="BWO73" s="201"/>
      <c r="BWP73" s="201"/>
      <c r="BWQ73" s="201"/>
      <c r="BWR73" s="201"/>
      <c r="BWS73" s="201"/>
      <c r="BWT73" s="201"/>
      <c r="BWU73" s="201"/>
      <c r="BWV73" s="201"/>
      <c r="BWW73" s="201"/>
      <c r="BWX73" s="201"/>
      <c r="BWY73" s="201"/>
      <c r="BWZ73" s="201"/>
      <c r="BXA73" s="201"/>
      <c r="BXB73" s="201"/>
      <c r="BXC73" s="201"/>
      <c r="BXD73" s="201"/>
      <c r="BXE73" s="201"/>
      <c r="BXF73" s="201"/>
      <c r="BXG73" s="201"/>
      <c r="BXH73" s="201"/>
      <c r="BXI73" s="201"/>
      <c r="BXJ73" s="201"/>
      <c r="BXK73" s="201"/>
      <c r="BXL73" s="201"/>
      <c r="BXM73" s="201"/>
      <c r="BXN73" s="201"/>
      <c r="BXO73" s="201"/>
      <c r="BXP73" s="201"/>
      <c r="BXQ73" s="201"/>
      <c r="BXR73" s="201"/>
      <c r="BXS73" s="201"/>
      <c r="BXT73" s="201"/>
      <c r="BXU73" s="201"/>
      <c r="BXV73" s="201"/>
      <c r="BXW73" s="201"/>
      <c r="BXX73" s="201"/>
      <c r="BXY73" s="201"/>
      <c r="BXZ73" s="201"/>
      <c r="BYA73" s="201"/>
      <c r="BYB73" s="201"/>
      <c r="BYC73" s="201"/>
      <c r="BYD73" s="201"/>
      <c r="BYE73" s="201"/>
      <c r="BYF73" s="201"/>
      <c r="BYG73" s="201"/>
      <c r="BYH73" s="201"/>
      <c r="BYI73" s="201"/>
      <c r="BYJ73" s="201"/>
      <c r="BYK73" s="201"/>
      <c r="BYL73" s="201"/>
      <c r="BYM73" s="201"/>
      <c r="BYN73" s="201"/>
      <c r="BYO73" s="201"/>
      <c r="BYP73" s="201"/>
      <c r="BYQ73" s="201"/>
      <c r="BYR73" s="201"/>
      <c r="BYS73" s="201"/>
      <c r="BYT73" s="201"/>
      <c r="BYU73" s="201"/>
      <c r="BYV73" s="201"/>
      <c r="BYW73" s="201"/>
      <c r="BYX73" s="201"/>
      <c r="BYY73" s="201"/>
      <c r="BYZ73" s="201"/>
      <c r="BZA73" s="201"/>
      <c r="BZB73" s="201"/>
      <c r="BZC73" s="201"/>
      <c r="BZD73" s="201"/>
      <c r="BZE73" s="201"/>
      <c r="BZF73" s="201"/>
      <c r="BZG73" s="201"/>
      <c r="BZH73" s="201"/>
      <c r="BZI73" s="201"/>
      <c r="BZJ73" s="201"/>
      <c r="BZK73" s="201"/>
      <c r="BZL73" s="201"/>
      <c r="BZM73" s="201"/>
      <c r="BZN73" s="201"/>
      <c r="BZO73" s="201"/>
      <c r="BZP73" s="201"/>
      <c r="BZQ73" s="201"/>
      <c r="BZR73" s="201"/>
      <c r="BZS73" s="201"/>
      <c r="BZT73" s="201"/>
      <c r="BZU73" s="201"/>
      <c r="BZV73" s="201"/>
      <c r="BZW73" s="201"/>
      <c r="BZX73" s="201"/>
      <c r="BZY73" s="201"/>
      <c r="BZZ73" s="201"/>
      <c r="CAA73" s="201"/>
      <c r="CAB73" s="201"/>
      <c r="CAC73" s="201"/>
      <c r="CAD73" s="201"/>
      <c r="CAE73" s="201"/>
      <c r="CAF73" s="201"/>
      <c r="CAG73" s="201"/>
      <c r="CAH73" s="201"/>
      <c r="CAI73" s="201"/>
      <c r="CAJ73" s="201"/>
      <c r="CAK73" s="201"/>
      <c r="CAL73" s="201"/>
      <c r="CAM73" s="201"/>
      <c r="CAN73" s="201"/>
      <c r="CAO73" s="201"/>
      <c r="CAP73" s="201"/>
      <c r="CAQ73" s="201"/>
      <c r="CAR73" s="201"/>
      <c r="CAS73" s="201"/>
      <c r="CAT73" s="201"/>
      <c r="CAU73" s="201"/>
      <c r="CAV73" s="201"/>
      <c r="CAW73" s="201"/>
      <c r="CAX73" s="201"/>
      <c r="CAY73" s="201"/>
      <c r="CAZ73" s="201"/>
      <c r="CBA73" s="201"/>
      <c r="CBB73" s="201"/>
      <c r="CBC73" s="201"/>
      <c r="CBD73" s="201"/>
      <c r="CBE73" s="201"/>
      <c r="CBF73" s="201"/>
      <c r="CBG73" s="201"/>
      <c r="CBH73" s="201"/>
      <c r="CBI73" s="201"/>
      <c r="CBJ73" s="201"/>
      <c r="CBK73" s="201"/>
      <c r="CBL73" s="201"/>
      <c r="CBM73" s="201"/>
      <c r="CBN73" s="201"/>
      <c r="CBO73" s="201"/>
      <c r="CBP73" s="201"/>
      <c r="CBQ73" s="201"/>
      <c r="CBR73" s="201"/>
      <c r="CBS73" s="201"/>
      <c r="CBT73" s="201"/>
      <c r="CBU73" s="201"/>
      <c r="CBV73" s="201"/>
      <c r="CBW73" s="201"/>
      <c r="CBX73" s="201"/>
      <c r="CBY73" s="201"/>
      <c r="CBZ73" s="201"/>
      <c r="CCA73" s="201"/>
      <c r="CCB73" s="201"/>
      <c r="CCC73" s="201"/>
      <c r="CCD73" s="201"/>
      <c r="CCE73" s="201"/>
      <c r="CCF73" s="201"/>
      <c r="CCG73" s="201"/>
      <c r="CCH73" s="201"/>
      <c r="CCI73" s="201"/>
      <c r="CCJ73" s="201"/>
      <c r="CCK73" s="201"/>
      <c r="CCL73" s="201"/>
      <c r="CCM73" s="201"/>
      <c r="CCN73" s="201"/>
      <c r="CCO73" s="201"/>
      <c r="CCP73" s="201"/>
      <c r="CCQ73" s="201"/>
      <c r="CCR73" s="201"/>
      <c r="CCS73" s="201"/>
      <c r="CCT73" s="201"/>
      <c r="CCU73" s="201"/>
      <c r="CCV73" s="201"/>
      <c r="CCW73" s="201"/>
      <c r="CCX73" s="201"/>
      <c r="CCY73" s="201"/>
      <c r="CCZ73" s="201"/>
      <c r="CDA73" s="201"/>
      <c r="CDB73" s="201"/>
      <c r="CDC73" s="201"/>
      <c r="CDD73" s="201"/>
      <c r="CDE73" s="201"/>
      <c r="CDF73" s="201"/>
      <c r="CDG73" s="201"/>
      <c r="CDH73" s="201"/>
      <c r="CDI73" s="201"/>
      <c r="CDJ73" s="201"/>
      <c r="CDK73" s="201"/>
      <c r="CDL73" s="201"/>
      <c r="CDM73" s="201"/>
      <c r="CDN73" s="201"/>
      <c r="CDO73" s="201"/>
      <c r="CDP73" s="201"/>
      <c r="CDQ73" s="201"/>
      <c r="CDR73" s="201"/>
      <c r="CDS73" s="201"/>
      <c r="CDT73" s="201"/>
      <c r="CDU73" s="201"/>
      <c r="CDV73" s="201"/>
      <c r="CDW73" s="201"/>
      <c r="CDX73" s="201"/>
      <c r="CDY73" s="201"/>
      <c r="CDZ73" s="201"/>
      <c r="CEA73" s="201"/>
      <c r="CEB73" s="201"/>
      <c r="CEC73" s="201"/>
      <c r="CED73" s="201"/>
      <c r="CEE73" s="201"/>
      <c r="CEF73" s="201"/>
      <c r="CEG73" s="201"/>
      <c r="CEH73" s="201"/>
      <c r="CEI73" s="201"/>
      <c r="CEJ73" s="201"/>
      <c r="CEK73" s="201"/>
      <c r="CEL73" s="201"/>
      <c r="CEM73" s="201"/>
      <c r="CEN73" s="201"/>
      <c r="CEO73" s="201"/>
      <c r="CEP73" s="201"/>
      <c r="CEQ73" s="201"/>
      <c r="CER73" s="201"/>
      <c r="CES73" s="201"/>
      <c r="CET73" s="201"/>
      <c r="CEU73" s="201"/>
      <c r="CEV73" s="201"/>
      <c r="CEW73" s="201"/>
      <c r="CEX73" s="201"/>
      <c r="CEY73" s="201"/>
      <c r="CEZ73" s="201"/>
      <c r="CFA73" s="201"/>
      <c r="CFB73" s="201"/>
      <c r="CFC73" s="201"/>
      <c r="CFD73" s="201"/>
      <c r="CFE73" s="201"/>
      <c r="CFF73" s="201"/>
      <c r="CFG73" s="201"/>
      <c r="CFH73" s="201"/>
      <c r="CFI73" s="201"/>
      <c r="CFJ73" s="201"/>
      <c r="CFK73" s="201"/>
      <c r="CFL73" s="201"/>
      <c r="CFM73" s="201"/>
      <c r="CFN73" s="201"/>
      <c r="CFO73" s="201"/>
      <c r="CFP73" s="201"/>
      <c r="CFQ73" s="201"/>
      <c r="CFR73" s="201"/>
      <c r="CFS73" s="201"/>
      <c r="CFT73" s="201"/>
      <c r="CFU73" s="201"/>
      <c r="CFV73" s="201"/>
      <c r="CFW73" s="201"/>
      <c r="CFX73" s="201"/>
      <c r="CFY73" s="201"/>
      <c r="CFZ73" s="201"/>
      <c r="CGA73" s="201"/>
      <c r="CGB73" s="201"/>
      <c r="CGC73" s="201"/>
      <c r="CGD73" s="201"/>
      <c r="CGE73" s="201"/>
      <c r="CGF73" s="201"/>
      <c r="CGG73" s="201"/>
      <c r="CGH73" s="201"/>
      <c r="CGI73" s="201"/>
      <c r="CGJ73" s="201"/>
      <c r="CGK73" s="201"/>
      <c r="CGL73" s="201"/>
      <c r="CGM73" s="201"/>
      <c r="CGN73" s="201"/>
      <c r="CGO73" s="201"/>
      <c r="CGP73" s="201"/>
      <c r="CGQ73" s="201"/>
      <c r="CGR73" s="201"/>
      <c r="CGS73" s="201"/>
      <c r="CGT73" s="201"/>
      <c r="CGU73" s="201"/>
      <c r="CGV73" s="201"/>
      <c r="CGW73" s="201"/>
      <c r="CGX73" s="201"/>
      <c r="CGY73" s="201"/>
      <c r="CGZ73" s="201"/>
      <c r="CHA73" s="201"/>
      <c r="CHB73" s="201"/>
      <c r="CHC73" s="201"/>
      <c r="CHD73" s="201"/>
      <c r="CHE73" s="201"/>
      <c r="CHF73" s="201"/>
      <c r="CHG73" s="201"/>
      <c r="CHH73" s="201"/>
      <c r="CHI73" s="201"/>
      <c r="CHJ73" s="201"/>
      <c r="CHK73" s="201"/>
      <c r="CHL73" s="201"/>
      <c r="CHM73" s="201"/>
      <c r="CHN73" s="201"/>
      <c r="CHO73" s="201"/>
      <c r="CHP73" s="201"/>
      <c r="CHQ73" s="201"/>
      <c r="CHR73" s="201"/>
      <c r="CHS73" s="201"/>
      <c r="CHT73" s="201"/>
      <c r="CHU73" s="201"/>
      <c r="CHV73" s="201"/>
      <c r="CHW73" s="201"/>
      <c r="CHX73" s="201"/>
      <c r="CHY73" s="201"/>
      <c r="CHZ73" s="201"/>
      <c r="CIA73" s="201"/>
      <c r="CIB73" s="201"/>
      <c r="CIC73" s="201"/>
      <c r="CID73" s="201"/>
      <c r="CIE73" s="201"/>
      <c r="CIF73" s="201"/>
      <c r="CIG73" s="201"/>
      <c r="CIH73" s="201"/>
      <c r="CII73" s="201"/>
      <c r="CIJ73" s="201"/>
      <c r="CIK73" s="201"/>
      <c r="CIL73" s="201"/>
      <c r="CIM73" s="201"/>
      <c r="CIN73" s="201"/>
      <c r="CIO73" s="201"/>
      <c r="CIP73" s="201"/>
      <c r="CIQ73" s="201"/>
      <c r="CIR73" s="201"/>
      <c r="CIS73" s="201"/>
      <c r="CIT73" s="201"/>
      <c r="CIU73" s="201"/>
      <c r="CIV73" s="201"/>
      <c r="CIW73" s="201"/>
      <c r="CIX73" s="201"/>
      <c r="CIY73" s="201"/>
      <c r="CIZ73" s="201"/>
      <c r="CJA73" s="201"/>
      <c r="CJB73" s="201"/>
      <c r="CJC73" s="201"/>
      <c r="CJD73" s="201"/>
      <c r="CJE73" s="201"/>
      <c r="CJF73" s="201"/>
      <c r="CJG73" s="201"/>
      <c r="CJH73" s="201"/>
      <c r="CJI73" s="201"/>
      <c r="CJJ73" s="201"/>
      <c r="CJK73" s="201"/>
      <c r="CJL73" s="201"/>
      <c r="CJM73" s="201"/>
      <c r="CJN73" s="201"/>
      <c r="CJO73" s="201"/>
      <c r="CJP73" s="201"/>
      <c r="CJQ73" s="201"/>
      <c r="CJR73" s="201"/>
      <c r="CJS73" s="201"/>
      <c r="CJT73" s="201"/>
      <c r="CJU73" s="201"/>
      <c r="CJV73" s="201"/>
      <c r="CJW73" s="201"/>
      <c r="CJX73" s="201"/>
      <c r="CJY73" s="201"/>
      <c r="CJZ73" s="201"/>
      <c r="CKA73" s="201"/>
      <c r="CKB73" s="201"/>
      <c r="CKC73" s="201"/>
      <c r="CKD73" s="201"/>
      <c r="CKE73" s="201"/>
      <c r="CKF73" s="201"/>
      <c r="CKG73" s="201"/>
      <c r="CKH73" s="201"/>
      <c r="CKI73" s="201"/>
      <c r="CKJ73" s="201"/>
      <c r="CKK73" s="201"/>
      <c r="CKL73" s="201"/>
      <c r="CKM73" s="201"/>
      <c r="CKN73" s="201"/>
      <c r="CKO73" s="201"/>
      <c r="CKP73" s="201"/>
      <c r="CKQ73" s="201"/>
      <c r="CKR73" s="201"/>
      <c r="CKS73" s="201"/>
      <c r="CKT73" s="201"/>
      <c r="CKU73" s="201"/>
      <c r="CKV73" s="201"/>
      <c r="CKW73" s="201"/>
      <c r="CKX73" s="201"/>
      <c r="CKY73" s="201"/>
      <c r="CKZ73" s="201"/>
      <c r="CLA73" s="201"/>
      <c r="CLB73" s="201"/>
      <c r="CLC73" s="201"/>
      <c r="CLD73" s="201"/>
      <c r="CLE73" s="201"/>
      <c r="CLF73" s="201"/>
      <c r="CLG73" s="201"/>
      <c r="CLH73" s="201"/>
      <c r="CLI73" s="201"/>
      <c r="CLJ73" s="201"/>
      <c r="CLK73" s="201"/>
      <c r="CLL73" s="201"/>
      <c r="CLM73" s="201"/>
      <c r="CLN73" s="201"/>
      <c r="CLO73" s="201"/>
      <c r="CLP73" s="201"/>
      <c r="CLQ73" s="201"/>
      <c r="CLR73" s="201"/>
      <c r="CLS73" s="201"/>
      <c r="CLT73" s="201"/>
      <c r="CLU73" s="201"/>
      <c r="CLV73" s="201"/>
      <c r="CLW73" s="201"/>
      <c r="CLX73" s="201"/>
      <c r="CLY73" s="201"/>
      <c r="CLZ73" s="201"/>
      <c r="CMA73" s="201"/>
      <c r="CMB73" s="201"/>
      <c r="CMC73" s="201"/>
      <c r="CMD73" s="201"/>
      <c r="CME73" s="201"/>
      <c r="CMF73" s="201"/>
      <c r="CMG73" s="201"/>
      <c r="CMH73" s="201"/>
      <c r="CMI73" s="201"/>
      <c r="CMJ73" s="201"/>
      <c r="CMK73" s="201"/>
      <c r="CML73" s="201"/>
      <c r="CMM73" s="201"/>
      <c r="CMN73" s="201"/>
      <c r="CMO73" s="201"/>
      <c r="CMP73" s="201"/>
      <c r="CMQ73" s="201"/>
      <c r="CMR73" s="201"/>
      <c r="CMS73" s="201"/>
      <c r="CMT73" s="201"/>
      <c r="CMU73" s="201"/>
      <c r="CMV73" s="201"/>
      <c r="CMW73" s="201"/>
      <c r="CMX73" s="201"/>
      <c r="CMY73" s="201"/>
      <c r="CMZ73" s="201"/>
      <c r="CNA73" s="201"/>
      <c r="CNB73" s="201"/>
      <c r="CNC73" s="201"/>
      <c r="CND73" s="201"/>
      <c r="CNE73" s="201"/>
      <c r="CNF73" s="201"/>
      <c r="CNG73" s="201"/>
      <c r="CNH73" s="201"/>
      <c r="CNI73" s="201"/>
      <c r="CNJ73" s="201"/>
      <c r="CNK73" s="201"/>
      <c r="CNL73" s="201"/>
      <c r="CNM73" s="201"/>
      <c r="CNN73" s="201"/>
      <c r="CNO73" s="201"/>
      <c r="CNP73" s="201"/>
      <c r="CNQ73" s="201"/>
      <c r="CNR73" s="201"/>
      <c r="CNS73" s="201"/>
      <c r="CNT73" s="201"/>
      <c r="CNU73" s="201"/>
      <c r="CNV73" s="201"/>
      <c r="CNW73" s="201"/>
      <c r="CNX73" s="201"/>
      <c r="CNY73" s="201"/>
      <c r="CNZ73" s="201"/>
      <c r="COA73" s="201"/>
      <c r="COB73" s="201"/>
      <c r="COC73" s="201"/>
      <c r="COD73" s="201"/>
      <c r="COE73" s="201"/>
      <c r="COF73" s="201"/>
      <c r="COG73" s="201"/>
      <c r="COH73" s="201"/>
      <c r="COI73" s="201"/>
      <c r="COJ73" s="201"/>
      <c r="COK73" s="201"/>
      <c r="COL73" s="201"/>
      <c r="COM73" s="201"/>
      <c r="CON73" s="201"/>
      <c r="COO73" s="201"/>
      <c r="COP73" s="201"/>
      <c r="COQ73" s="201"/>
      <c r="COR73" s="201"/>
      <c r="COS73" s="201"/>
      <c r="COT73" s="201"/>
      <c r="COU73" s="201"/>
      <c r="COV73" s="201"/>
      <c r="COW73" s="201"/>
      <c r="COX73" s="201"/>
      <c r="COY73" s="201"/>
      <c r="COZ73" s="201"/>
      <c r="CPA73" s="201"/>
      <c r="CPB73" s="201"/>
      <c r="CPC73" s="201"/>
      <c r="CPD73" s="201"/>
      <c r="CPE73" s="201"/>
      <c r="CPF73" s="201"/>
      <c r="CPG73" s="201"/>
      <c r="CPH73" s="201"/>
      <c r="CPI73" s="201"/>
      <c r="CPJ73" s="201"/>
      <c r="CPK73" s="201"/>
      <c r="CPL73" s="201"/>
      <c r="CPM73" s="201"/>
      <c r="CPN73" s="201"/>
      <c r="CPO73" s="201"/>
      <c r="CPP73" s="201"/>
      <c r="CPQ73" s="201"/>
      <c r="CPR73" s="201"/>
      <c r="CPS73" s="201"/>
      <c r="CPT73" s="201"/>
      <c r="CPU73" s="201"/>
      <c r="CPV73" s="201"/>
      <c r="CPW73" s="201"/>
      <c r="CPX73" s="201"/>
      <c r="CPY73" s="201"/>
      <c r="CPZ73" s="201"/>
      <c r="CQA73" s="201"/>
      <c r="CQB73" s="201"/>
      <c r="CQC73" s="201"/>
      <c r="CQD73" s="201"/>
      <c r="CQE73" s="201"/>
      <c r="CQF73" s="201"/>
      <c r="CQG73" s="201"/>
      <c r="CQH73" s="201"/>
      <c r="CQI73" s="201"/>
      <c r="CQJ73" s="201"/>
      <c r="CQK73" s="201"/>
      <c r="CQL73" s="201"/>
      <c r="CQM73" s="201"/>
      <c r="CQN73" s="201"/>
      <c r="CQO73" s="201"/>
      <c r="CQP73" s="201"/>
      <c r="CQQ73" s="201"/>
      <c r="CQR73" s="201"/>
      <c r="CQS73" s="201"/>
      <c r="CQT73" s="201"/>
      <c r="CQU73" s="201"/>
      <c r="CQV73" s="201"/>
      <c r="CQW73" s="201"/>
      <c r="CQX73" s="201"/>
      <c r="CQY73" s="201"/>
      <c r="CQZ73" s="201"/>
      <c r="CRA73" s="201"/>
      <c r="CRB73" s="201"/>
      <c r="CRC73" s="201"/>
      <c r="CRD73" s="201"/>
      <c r="CRE73" s="201"/>
      <c r="CRF73" s="201"/>
      <c r="CRG73" s="201"/>
      <c r="CRH73" s="201"/>
      <c r="CRI73" s="201"/>
      <c r="CRJ73" s="201"/>
      <c r="CRK73" s="201"/>
      <c r="CRL73" s="201"/>
      <c r="CRM73" s="201"/>
      <c r="CRN73" s="201"/>
      <c r="CRO73" s="201"/>
      <c r="CRP73" s="201"/>
      <c r="CRQ73" s="201"/>
      <c r="CRR73" s="201"/>
      <c r="CRS73" s="201"/>
      <c r="CRT73" s="201"/>
      <c r="CRU73" s="201"/>
      <c r="CRV73" s="201"/>
      <c r="CRW73" s="201"/>
      <c r="CRX73" s="201"/>
      <c r="CRY73" s="201"/>
      <c r="CRZ73" s="201"/>
      <c r="CSA73" s="201"/>
      <c r="CSB73" s="201"/>
      <c r="CSC73" s="201"/>
      <c r="CSD73" s="201"/>
      <c r="CSE73" s="201"/>
      <c r="CSF73" s="201"/>
      <c r="CSG73" s="201"/>
      <c r="CSH73" s="201"/>
      <c r="CSI73" s="201"/>
      <c r="CSJ73" s="201"/>
      <c r="CSK73" s="201"/>
      <c r="CSL73" s="201"/>
      <c r="CSM73" s="201"/>
      <c r="CSN73" s="201"/>
      <c r="CSO73" s="201"/>
      <c r="CSP73" s="201"/>
      <c r="CSQ73" s="201"/>
      <c r="CSR73" s="201"/>
      <c r="CSS73" s="201"/>
      <c r="CST73" s="201"/>
      <c r="CSU73" s="201"/>
      <c r="CSV73" s="201"/>
      <c r="CSW73" s="201"/>
      <c r="CSX73" s="201"/>
      <c r="CSY73" s="201"/>
      <c r="CSZ73" s="201"/>
      <c r="CTA73" s="201"/>
      <c r="CTB73" s="201"/>
      <c r="CTC73" s="201"/>
      <c r="CTD73" s="201"/>
      <c r="CTE73" s="201"/>
      <c r="CTF73" s="201"/>
      <c r="CTG73" s="201"/>
      <c r="CTH73" s="201"/>
      <c r="CTI73" s="201"/>
      <c r="CTJ73" s="201"/>
      <c r="CTK73" s="201"/>
      <c r="CTL73" s="201"/>
      <c r="CTM73" s="201"/>
      <c r="CTN73" s="201"/>
      <c r="CTO73" s="201"/>
      <c r="CTP73" s="201"/>
      <c r="CTQ73" s="201"/>
      <c r="CTR73" s="201"/>
      <c r="CTS73" s="201"/>
      <c r="CTT73" s="201"/>
      <c r="CTU73" s="201"/>
      <c r="CTV73" s="201"/>
      <c r="CTW73" s="201"/>
      <c r="CTX73" s="201"/>
      <c r="CTY73" s="201"/>
      <c r="CTZ73" s="201"/>
      <c r="CUA73" s="201"/>
      <c r="CUB73" s="201"/>
      <c r="CUC73" s="201"/>
      <c r="CUD73" s="201"/>
      <c r="CUE73" s="201"/>
      <c r="CUF73" s="201"/>
      <c r="CUG73" s="201"/>
      <c r="CUH73" s="201"/>
      <c r="CUI73" s="201"/>
      <c r="CUJ73" s="201"/>
      <c r="CUK73" s="201"/>
      <c r="CUL73" s="201"/>
      <c r="CUM73" s="201"/>
      <c r="CUN73" s="201"/>
      <c r="CUO73" s="201"/>
      <c r="CUP73" s="201"/>
      <c r="CUQ73" s="201"/>
      <c r="CUR73" s="201"/>
      <c r="CUS73" s="201"/>
      <c r="CUT73" s="201"/>
      <c r="CUU73" s="201"/>
      <c r="CUV73" s="201"/>
      <c r="CUW73" s="201"/>
      <c r="CUX73" s="201"/>
      <c r="CUY73" s="201"/>
      <c r="CUZ73" s="201"/>
      <c r="CVA73" s="201"/>
      <c r="CVB73" s="201"/>
      <c r="CVC73" s="201"/>
      <c r="CVD73" s="201"/>
      <c r="CVE73" s="201"/>
      <c r="CVF73" s="201"/>
      <c r="CVG73" s="201"/>
      <c r="CVH73" s="201"/>
      <c r="CVI73" s="201"/>
      <c r="CVJ73" s="201"/>
      <c r="CVK73" s="201"/>
      <c r="CVL73" s="201"/>
      <c r="CVM73" s="201"/>
      <c r="CVN73" s="201"/>
      <c r="CVO73" s="201"/>
      <c r="CVP73" s="201"/>
      <c r="CVQ73" s="201"/>
      <c r="CVR73" s="201"/>
      <c r="CVS73" s="201"/>
      <c r="CVT73" s="201"/>
      <c r="CVU73" s="201"/>
      <c r="CVV73" s="201"/>
      <c r="CVW73" s="201"/>
      <c r="CVX73" s="201"/>
      <c r="CVY73" s="201"/>
      <c r="CVZ73" s="201"/>
      <c r="CWA73" s="201"/>
      <c r="CWB73" s="201"/>
      <c r="CWC73" s="201"/>
      <c r="CWD73" s="201"/>
      <c r="CWE73" s="201"/>
      <c r="CWF73" s="201"/>
      <c r="CWG73" s="201"/>
      <c r="CWH73" s="201"/>
      <c r="CWI73" s="201"/>
      <c r="CWJ73" s="201"/>
      <c r="CWK73" s="201"/>
      <c r="CWL73" s="201"/>
      <c r="CWM73" s="201"/>
      <c r="CWN73" s="201"/>
      <c r="CWO73" s="201"/>
      <c r="CWP73" s="201"/>
      <c r="CWQ73" s="201"/>
      <c r="CWR73" s="201"/>
      <c r="CWS73" s="201"/>
      <c r="CWT73" s="201"/>
      <c r="CWU73" s="201"/>
      <c r="CWV73" s="201"/>
      <c r="CWW73" s="201"/>
      <c r="CWX73" s="201"/>
      <c r="CWY73" s="201"/>
      <c r="CWZ73" s="201"/>
      <c r="CXA73" s="201"/>
      <c r="CXB73" s="201"/>
      <c r="CXC73" s="201"/>
      <c r="CXD73" s="201"/>
      <c r="CXE73" s="201"/>
      <c r="CXF73" s="201"/>
      <c r="CXG73" s="201"/>
      <c r="CXH73" s="201"/>
      <c r="CXI73" s="201"/>
      <c r="CXJ73" s="201"/>
      <c r="CXK73" s="201"/>
      <c r="CXL73" s="201"/>
      <c r="CXM73" s="201"/>
      <c r="CXN73" s="201"/>
      <c r="CXO73" s="201"/>
      <c r="CXP73" s="201"/>
      <c r="CXQ73" s="201"/>
      <c r="CXR73" s="201"/>
      <c r="CXS73" s="201"/>
      <c r="CXT73" s="201"/>
      <c r="CXU73" s="201"/>
      <c r="CXV73" s="201"/>
      <c r="CXW73" s="201"/>
      <c r="CXX73" s="201"/>
      <c r="CXY73" s="201"/>
      <c r="CXZ73" s="201"/>
      <c r="CYA73" s="201"/>
      <c r="CYB73" s="201"/>
      <c r="CYC73" s="201"/>
      <c r="CYD73" s="201"/>
      <c r="CYE73" s="201"/>
      <c r="CYF73" s="201"/>
      <c r="CYG73" s="201"/>
      <c r="CYH73" s="201"/>
      <c r="CYI73" s="201"/>
      <c r="CYJ73" s="201"/>
      <c r="CYK73" s="201"/>
      <c r="CYL73" s="201"/>
      <c r="CYM73" s="201"/>
      <c r="CYN73" s="201"/>
      <c r="CYO73" s="201"/>
      <c r="CYP73" s="201"/>
      <c r="CYQ73" s="201"/>
      <c r="CYR73" s="201"/>
      <c r="CYS73" s="201"/>
      <c r="CYT73" s="201"/>
      <c r="CYU73" s="201"/>
      <c r="CYV73" s="201"/>
      <c r="CYW73" s="201"/>
      <c r="CYX73" s="201"/>
      <c r="CYY73" s="201"/>
      <c r="CYZ73" s="201"/>
      <c r="CZA73" s="201"/>
      <c r="CZB73" s="201"/>
      <c r="CZC73" s="201"/>
      <c r="CZD73" s="201"/>
      <c r="CZE73" s="201"/>
      <c r="CZF73" s="201"/>
      <c r="CZG73" s="201"/>
      <c r="CZH73" s="201"/>
      <c r="CZI73" s="201"/>
      <c r="CZJ73" s="201"/>
      <c r="CZK73" s="201"/>
      <c r="CZL73" s="201"/>
      <c r="CZM73" s="201"/>
      <c r="CZN73" s="201"/>
      <c r="CZO73" s="201"/>
      <c r="CZP73" s="201"/>
      <c r="CZQ73" s="201"/>
      <c r="CZR73" s="201"/>
      <c r="CZS73" s="201"/>
      <c r="CZT73" s="201"/>
      <c r="CZU73" s="201"/>
      <c r="CZV73" s="201"/>
      <c r="CZW73" s="201"/>
      <c r="CZX73" s="201"/>
      <c r="CZY73" s="201"/>
      <c r="CZZ73" s="201"/>
      <c r="DAA73" s="201"/>
      <c r="DAB73" s="201"/>
      <c r="DAC73" s="201"/>
      <c r="DAD73" s="201"/>
      <c r="DAE73" s="201"/>
      <c r="DAF73" s="201"/>
      <c r="DAG73" s="201"/>
      <c r="DAH73" s="201"/>
      <c r="DAI73" s="201"/>
      <c r="DAJ73" s="201"/>
      <c r="DAK73" s="201"/>
      <c r="DAL73" s="201"/>
      <c r="DAM73" s="201"/>
      <c r="DAN73" s="201"/>
      <c r="DAO73" s="201"/>
      <c r="DAP73" s="201"/>
      <c r="DAQ73" s="201"/>
      <c r="DAR73" s="201"/>
      <c r="DAS73" s="201"/>
      <c r="DAT73" s="201"/>
      <c r="DAU73" s="201"/>
      <c r="DAV73" s="201"/>
      <c r="DAW73" s="201"/>
      <c r="DAX73" s="201"/>
      <c r="DAY73" s="201"/>
      <c r="DAZ73" s="201"/>
      <c r="DBA73" s="201"/>
      <c r="DBB73" s="201"/>
      <c r="DBC73" s="201"/>
      <c r="DBD73" s="201"/>
      <c r="DBE73" s="201"/>
      <c r="DBF73" s="201"/>
      <c r="DBG73" s="201"/>
      <c r="DBH73" s="201"/>
      <c r="DBI73" s="201"/>
      <c r="DBJ73" s="201"/>
      <c r="DBK73" s="201"/>
      <c r="DBL73" s="201"/>
      <c r="DBM73" s="201"/>
      <c r="DBN73" s="201"/>
      <c r="DBO73" s="201"/>
      <c r="DBP73" s="201"/>
      <c r="DBQ73" s="201"/>
      <c r="DBR73" s="201"/>
      <c r="DBS73" s="201"/>
      <c r="DBT73" s="201"/>
      <c r="DBU73" s="201"/>
      <c r="DBV73" s="201"/>
      <c r="DBW73" s="201"/>
      <c r="DBX73" s="201"/>
      <c r="DBY73" s="201"/>
      <c r="DBZ73" s="201"/>
      <c r="DCA73" s="201"/>
      <c r="DCB73" s="201"/>
      <c r="DCC73" s="201"/>
      <c r="DCD73" s="201"/>
      <c r="DCE73" s="201"/>
      <c r="DCF73" s="201"/>
      <c r="DCG73" s="201"/>
      <c r="DCH73" s="201"/>
      <c r="DCI73" s="201"/>
      <c r="DCJ73" s="201"/>
      <c r="DCK73" s="201"/>
      <c r="DCL73" s="201"/>
      <c r="DCM73" s="201"/>
      <c r="DCN73" s="201"/>
      <c r="DCO73" s="201"/>
      <c r="DCP73" s="201"/>
      <c r="DCQ73" s="201"/>
      <c r="DCR73" s="201"/>
      <c r="DCS73" s="201"/>
      <c r="DCT73" s="201"/>
      <c r="DCU73" s="201"/>
      <c r="DCV73" s="201"/>
      <c r="DCW73" s="201"/>
      <c r="DCX73" s="201"/>
      <c r="DCY73" s="201"/>
      <c r="DCZ73" s="201"/>
      <c r="DDA73" s="201"/>
      <c r="DDB73" s="201"/>
      <c r="DDC73" s="201"/>
      <c r="DDD73" s="201"/>
      <c r="DDE73" s="201"/>
      <c r="DDF73" s="201"/>
      <c r="DDG73" s="201"/>
      <c r="DDH73" s="201"/>
      <c r="DDI73" s="201"/>
      <c r="DDJ73" s="201"/>
      <c r="DDK73" s="201"/>
      <c r="DDL73" s="201"/>
      <c r="DDM73" s="201"/>
      <c r="DDN73" s="201"/>
      <c r="DDO73" s="201"/>
      <c r="DDP73" s="201"/>
      <c r="DDQ73" s="201"/>
      <c r="DDR73" s="201"/>
      <c r="DDS73" s="201"/>
      <c r="DDT73" s="201"/>
      <c r="DDU73" s="201"/>
      <c r="DDV73" s="201"/>
      <c r="DDW73" s="201"/>
      <c r="DDX73" s="201"/>
      <c r="DDY73" s="201"/>
      <c r="DDZ73" s="201"/>
      <c r="DEA73" s="201"/>
      <c r="DEB73" s="201"/>
      <c r="DEC73" s="201"/>
      <c r="DED73" s="201"/>
      <c r="DEE73" s="201"/>
      <c r="DEF73" s="201"/>
      <c r="DEG73" s="201"/>
      <c r="DEH73" s="201"/>
      <c r="DEI73" s="201"/>
      <c r="DEJ73" s="201"/>
      <c r="DEK73" s="201"/>
      <c r="DEL73" s="201"/>
      <c r="DEM73" s="201"/>
      <c r="DEN73" s="201"/>
      <c r="DEO73" s="201"/>
      <c r="DEP73" s="201"/>
      <c r="DEQ73" s="201"/>
      <c r="DER73" s="201"/>
      <c r="DES73" s="201"/>
      <c r="DET73" s="201"/>
      <c r="DEU73" s="201"/>
      <c r="DEV73" s="201"/>
      <c r="DEW73" s="201"/>
      <c r="DEX73" s="201"/>
      <c r="DEY73" s="201"/>
      <c r="DEZ73" s="201"/>
      <c r="DFA73" s="201"/>
      <c r="DFB73" s="201"/>
      <c r="DFC73" s="201"/>
      <c r="DFD73" s="201"/>
      <c r="DFE73" s="201"/>
      <c r="DFF73" s="201"/>
      <c r="DFG73" s="201"/>
      <c r="DFH73" s="201"/>
      <c r="DFI73" s="201"/>
      <c r="DFJ73" s="201"/>
      <c r="DFK73" s="201"/>
      <c r="DFL73" s="201"/>
      <c r="DFM73" s="201"/>
      <c r="DFN73" s="201"/>
      <c r="DFO73" s="201"/>
      <c r="DFP73" s="201"/>
      <c r="DFQ73" s="201"/>
      <c r="DFR73" s="201"/>
      <c r="DFS73" s="201"/>
      <c r="DFT73" s="201"/>
      <c r="DFU73" s="201"/>
      <c r="DFV73" s="201"/>
      <c r="DFW73" s="201"/>
      <c r="DFX73" s="201"/>
      <c r="DFY73" s="201"/>
      <c r="DFZ73" s="201"/>
      <c r="DGA73" s="201"/>
      <c r="DGB73" s="201"/>
      <c r="DGC73" s="201"/>
      <c r="DGD73" s="201"/>
      <c r="DGE73" s="201"/>
      <c r="DGF73" s="201"/>
      <c r="DGG73" s="201"/>
      <c r="DGH73" s="201"/>
      <c r="DGI73" s="201"/>
      <c r="DGJ73" s="201"/>
      <c r="DGK73" s="201"/>
      <c r="DGL73" s="201"/>
      <c r="DGM73" s="201"/>
      <c r="DGN73" s="201"/>
      <c r="DGO73" s="201"/>
      <c r="DGP73" s="201"/>
      <c r="DGQ73" s="201"/>
      <c r="DGR73" s="201"/>
      <c r="DGS73" s="201"/>
      <c r="DGT73" s="201"/>
      <c r="DGU73" s="201"/>
      <c r="DGV73" s="201"/>
      <c r="DGW73" s="201"/>
      <c r="DGX73" s="201"/>
      <c r="DGY73" s="201"/>
      <c r="DGZ73" s="201"/>
      <c r="DHA73" s="201"/>
      <c r="DHB73" s="201"/>
      <c r="DHC73" s="201"/>
      <c r="DHD73" s="201"/>
      <c r="DHE73" s="201"/>
      <c r="DHF73" s="201"/>
      <c r="DHG73" s="201"/>
      <c r="DHH73" s="201"/>
      <c r="DHI73" s="201"/>
      <c r="DHJ73" s="201"/>
      <c r="DHK73" s="201"/>
      <c r="DHL73" s="201"/>
      <c r="DHM73" s="201"/>
      <c r="DHN73" s="201"/>
      <c r="DHO73" s="201"/>
      <c r="DHP73" s="201"/>
      <c r="DHQ73" s="201"/>
      <c r="DHR73" s="201"/>
      <c r="DHS73" s="201"/>
      <c r="DHT73" s="201"/>
      <c r="DHU73" s="201"/>
      <c r="DHV73" s="201"/>
      <c r="DHW73" s="201"/>
      <c r="DHX73" s="201"/>
      <c r="DHY73" s="201"/>
      <c r="DHZ73" s="201"/>
      <c r="DIA73" s="201"/>
      <c r="DIB73" s="201"/>
      <c r="DIC73" s="201"/>
      <c r="DID73" s="201"/>
      <c r="DIE73" s="201"/>
      <c r="DIF73" s="201"/>
      <c r="DIG73" s="201"/>
      <c r="DIH73" s="201"/>
      <c r="DII73" s="201"/>
      <c r="DIJ73" s="201"/>
      <c r="DIK73" s="201"/>
      <c r="DIL73" s="201"/>
      <c r="DIM73" s="201"/>
      <c r="DIN73" s="201"/>
      <c r="DIO73" s="201"/>
      <c r="DIP73" s="201"/>
      <c r="DIQ73" s="201"/>
      <c r="DIR73" s="201"/>
      <c r="DIS73" s="201"/>
      <c r="DIT73" s="201"/>
      <c r="DIU73" s="201"/>
      <c r="DIV73" s="201"/>
      <c r="DIW73" s="201"/>
      <c r="DIX73" s="201"/>
      <c r="DIY73" s="201"/>
      <c r="DIZ73" s="201"/>
      <c r="DJA73" s="201"/>
      <c r="DJB73" s="201"/>
      <c r="DJC73" s="201"/>
      <c r="DJD73" s="201"/>
      <c r="DJE73" s="201"/>
      <c r="DJF73" s="201"/>
      <c r="DJG73" s="201"/>
      <c r="DJH73" s="201"/>
      <c r="DJI73" s="201"/>
      <c r="DJJ73" s="201"/>
      <c r="DJK73" s="201"/>
      <c r="DJL73" s="201"/>
      <c r="DJM73" s="201"/>
      <c r="DJN73" s="201"/>
      <c r="DJO73" s="201"/>
      <c r="DJP73" s="201"/>
      <c r="DJQ73" s="201"/>
      <c r="DJR73" s="201"/>
      <c r="DJS73" s="201"/>
      <c r="DJT73" s="201"/>
      <c r="DJU73" s="201"/>
      <c r="DJV73" s="201"/>
      <c r="DJW73" s="201"/>
      <c r="DJX73" s="201"/>
      <c r="DJY73" s="201"/>
      <c r="DJZ73" s="201"/>
      <c r="DKA73" s="201"/>
      <c r="DKB73" s="201"/>
      <c r="DKC73" s="201"/>
      <c r="DKD73" s="201"/>
      <c r="DKE73" s="201"/>
      <c r="DKF73" s="201"/>
      <c r="DKG73" s="201"/>
      <c r="DKH73" s="201"/>
      <c r="DKI73" s="201"/>
      <c r="DKJ73" s="201"/>
      <c r="DKK73" s="201"/>
      <c r="DKL73" s="201"/>
      <c r="DKM73" s="201"/>
      <c r="DKN73" s="201"/>
      <c r="DKO73" s="201"/>
      <c r="DKP73" s="201"/>
      <c r="DKQ73" s="201"/>
      <c r="DKR73" s="201"/>
      <c r="DKS73" s="201"/>
      <c r="DKT73" s="201"/>
      <c r="DKU73" s="201"/>
      <c r="DKV73" s="201"/>
      <c r="DKW73" s="201"/>
      <c r="DKX73" s="201"/>
      <c r="DKY73" s="201"/>
      <c r="DKZ73" s="201"/>
      <c r="DLA73" s="201"/>
      <c r="DLB73" s="201"/>
      <c r="DLC73" s="201"/>
      <c r="DLD73" s="201"/>
      <c r="DLE73" s="201"/>
      <c r="DLF73" s="201"/>
      <c r="DLG73" s="201"/>
      <c r="DLH73" s="201"/>
      <c r="DLI73" s="201"/>
      <c r="DLJ73" s="201"/>
      <c r="DLK73" s="201"/>
      <c r="DLL73" s="201"/>
      <c r="DLM73" s="201"/>
      <c r="DLN73" s="201"/>
      <c r="DLO73" s="201"/>
      <c r="DLP73" s="201"/>
      <c r="DLQ73" s="201"/>
      <c r="DLR73" s="201"/>
      <c r="DLS73" s="201"/>
      <c r="DLT73" s="201"/>
      <c r="DLU73" s="201"/>
      <c r="DLV73" s="201"/>
      <c r="DLW73" s="201"/>
      <c r="DLX73" s="201"/>
      <c r="DLY73" s="201"/>
      <c r="DLZ73" s="201"/>
      <c r="DMA73" s="201"/>
      <c r="DMB73" s="201"/>
      <c r="DMC73" s="201"/>
      <c r="DMD73" s="201"/>
      <c r="DME73" s="201"/>
      <c r="DMF73" s="201"/>
      <c r="DMG73" s="201"/>
      <c r="DMH73" s="201"/>
      <c r="DMI73" s="201"/>
      <c r="DMJ73" s="201"/>
      <c r="DMK73" s="201"/>
      <c r="DML73" s="201"/>
      <c r="DMM73" s="201"/>
      <c r="DMN73" s="201"/>
      <c r="DMO73" s="201"/>
      <c r="DMP73" s="201"/>
      <c r="DMQ73" s="201"/>
      <c r="DMR73" s="201"/>
      <c r="DMS73" s="201"/>
      <c r="DMT73" s="201"/>
      <c r="DMU73" s="201"/>
      <c r="DMV73" s="201"/>
      <c r="DMW73" s="201"/>
      <c r="DMX73" s="201"/>
      <c r="DMY73" s="201"/>
      <c r="DMZ73" s="201"/>
      <c r="DNA73" s="201"/>
      <c r="DNB73" s="201"/>
      <c r="DNC73" s="201"/>
      <c r="DND73" s="201"/>
      <c r="DNE73" s="201"/>
      <c r="DNF73" s="201"/>
      <c r="DNG73" s="201"/>
      <c r="DNH73" s="201"/>
      <c r="DNI73" s="201"/>
      <c r="DNJ73" s="201"/>
      <c r="DNK73" s="201"/>
      <c r="DNL73" s="201"/>
      <c r="DNM73" s="201"/>
      <c r="DNN73" s="201"/>
      <c r="DNO73" s="201"/>
      <c r="DNP73" s="201"/>
      <c r="DNQ73" s="201"/>
      <c r="DNR73" s="201"/>
      <c r="DNS73" s="201"/>
      <c r="DNT73" s="201"/>
      <c r="DNU73" s="201"/>
      <c r="DNV73" s="201"/>
      <c r="DNW73" s="201"/>
      <c r="DNX73" s="201"/>
      <c r="DNY73" s="201"/>
      <c r="DNZ73" s="201"/>
      <c r="DOA73" s="201"/>
      <c r="DOB73" s="201"/>
      <c r="DOC73" s="201"/>
      <c r="DOD73" s="201"/>
      <c r="DOE73" s="201"/>
      <c r="DOF73" s="201"/>
      <c r="DOG73" s="201"/>
      <c r="DOH73" s="201"/>
      <c r="DOI73" s="201"/>
      <c r="DOJ73" s="201"/>
      <c r="DOK73" s="201"/>
      <c r="DOL73" s="201"/>
      <c r="DOM73" s="201"/>
      <c r="DON73" s="201"/>
      <c r="DOO73" s="201"/>
      <c r="DOP73" s="201"/>
      <c r="DOQ73" s="201"/>
      <c r="DOR73" s="201"/>
      <c r="DOS73" s="201"/>
      <c r="DOT73" s="201"/>
      <c r="DOU73" s="201"/>
      <c r="DOV73" s="201"/>
      <c r="DOW73" s="201"/>
      <c r="DOX73" s="201"/>
      <c r="DOY73" s="201"/>
      <c r="DOZ73" s="201"/>
      <c r="DPA73" s="201"/>
      <c r="DPB73" s="201"/>
      <c r="DPC73" s="201"/>
      <c r="DPD73" s="201"/>
      <c r="DPE73" s="201"/>
      <c r="DPF73" s="201"/>
      <c r="DPG73" s="201"/>
      <c r="DPH73" s="201"/>
      <c r="DPI73" s="201"/>
      <c r="DPJ73" s="201"/>
      <c r="DPK73" s="201"/>
      <c r="DPL73" s="201"/>
      <c r="DPM73" s="201"/>
      <c r="DPN73" s="201"/>
      <c r="DPO73" s="201"/>
      <c r="DPP73" s="201"/>
      <c r="DPQ73" s="201"/>
      <c r="DPR73" s="201"/>
      <c r="DPS73" s="201"/>
      <c r="DPT73" s="201"/>
      <c r="DPU73" s="201"/>
      <c r="DPV73" s="201"/>
      <c r="DPW73" s="201"/>
      <c r="DPX73" s="201"/>
      <c r="DPY73" s="201"/>
      <c r="DPZ73" s="201"/>
      <c r="DQA73" s="201"/>
      <c r="DQB73" s="201"/>
      <c r="DQC73" s="201"/>
      <c r="DQD73" s="201"/>
      <c r="DQE73" s="201"/>
      <c r="DQF73" s="201"/>
      <c r="DQG73" s="201"/>
      <c r="DQH73" s="201"/>
      <c r="DQI73" s="201"/>
      <c r="DQJ73" s="201"/>
      <c r="DQK73" s="201"/>
      <c r="DQL73" s="201"/>
      <c r="DQM73" s="201"/>
      <c r="DQN73" s="201"/>
      <c r="DQO73" s="201"/>
      <c r="DQP73" s="201"/>
      <c r="DQQ73" s="201"/>
      <c r="DQR73" s="201"/>
      <c r="DQS73" s="201"/>
      <c r="DQT73" s="201"/>
      <c r="DQU73" s="201"/>
      <c r="DQV73" s="201"/>
      <c r="DQW73" s="201"/>
      <c r="DQX73" s="201"/>
      <c r="DQY73" s="201"/>
      <c r="DQZ73" s="201"/>
      <c r="DRA73" s="201"/>
      <c r="DRB73" s="201"/>
      <c r="DRC73" s="201"/>
      <c r="DRD73" s="201"/>
      <c r="DRE73" s="201"/>
      <c r="DRF73" s="201"/>
      <c r="DRG73" s="201"/>
      <c r="DRH73" s="201"/>
      <c r="DRI73" s="201"/>
      <c r="DRJ73" s="201"/>
      <c r="DRK73" s="201"/>
      <c r="DRL73" s="201"/>
      <c r="DRM73" s="201"/>
      <c r="DRN73" s="201"/>
      <c r="DRO73" s="201"/>
      <c r="DRP73" s="201"/>
      <c r="DRQ73" s="201"/>
      <c r="DRR73" s="201"/>
      <c r="DRS73" s="201"/>
      <c r="DRT73" s="201"/>
      <c r="DRU73" s="201"/>
      <c r="DRV73" s="201"/>
      <c r="DRW73" s="201"/>
      <c r="DRX73" s="201"/>
      <c r="DRY73" s="201"/>
      <c r="DRZ73" s="201"/>
      <c r="DSA73" s="201"/>
      <c r="DSB73" s="201"/>
      <c r="DSC73" s="201"/>
      <c r="DSD73" s="201"/>
      <c r="DSE73" s="201"/>
      <c r="DSF73" s="201"/>
      <c r="DSG73" s="201"/>
      <c r="DSH73" s="201"/>
      <c r="DSI73" s="201"/>
      <c r="DSJ73" s="201"/>
      <c r="DSK73" s="201"/>
      <c r="DSL73" s="201"/>
      <c r="DSM73" s="201"/>
      <c r="DSN73" s="201"/>
      <c r="DSO73" s="201"/>
      <c r="DSP73" s="201"/>
      <c r="DSQ73" s="201"/>
      <c r="DSR73" s="201"/>
      <c r="DSS73" s="201"/>
      <c r="DST73" s="201"/>
      <c r="DSU73" s="201"/>
      <c r="DSV73" s="201"/>
      <c r="DSW73" s="201"/>
      <c r="DSX73" s="201"/>
      <c r="DSY73" s="201"/>
      <c r="DSZ73" s="201"/>
      <c r="DTA73" s="201"/>
      <c r="DTB73" s="201"/>
      <c r="DTC73" s="201"/>
      <c r="DTD73" s="201"/>
      <c r="DTE73" s="201"/>
      <c r="DTF73" s="201"/>
      <c r="DTG73" s="201"/>
      <c r="DTH73" s="201"/>
      <c r="DTI73" s="201"/>
      <c r="DTJ73" s="201"/>
      <c r="DTK73" s="201"/>
      <c r="DTL73" s="201"/>
      <c r="DTM73" s="201"/>
      <c r="DTN73" s="201"/>
      <c r="DTO73" s="201"/>
      <c r="DTP73" s="201"/>
      <c r="DTQ73" s="201"/>
      <c r="DTR73" s="201"/>
      <c r="DTS73" s="201"/>
      <c r="DTT73" s="201"/>
      <c r="DTU73" s="201"/>
      <c r="DTV73" s="201"/>
      <c r="DTW73" s="201"/>
      <c r="DTX73" s="201"/>
      <c r="DTY73" s="201"/>
      <c r="DTZ73" s="201"/>
      <c r="DUA73" s="201"/>
      <c r="DUB73" s="201"/>
      <c r="DUC73" s="201"/>
      <c r="DUD73" s="201"/>
      <c r="DUE73" s="201"/>
      <c r="DUF73" s="201"/>
      <c r="DUG73" s="201"/>
      <c r="DUH73" s="201"/>
      <c r="DUI73" s="201"/>
      <c r="DUJ73" s="201"/>
      <c r="DUK73" s="201"/>
      <c r="DUL73" s="201"/>
      <c r="DUM73" s="201"/>
      <c r="DUN73" s="201"/>
      <c r="DUO73" s="201"/>
      <c r="DUP73" s="201"/>
      <c r="DUQ73" s="201"/>
      <c r="DUR73" s="201"/>
      <c r="DUS73" s="201"/>
      <c r="DUT73" s="201"/>
      <c r="DUU73" s="201"/>
      <c r="DUV73" s="201"/>
      <c r="DUW73" s="201"/>
      <c r="DUX73" s="201"/>
      <c r="DUY73" s="201"/>
      <c r="DUZ73" s="201"/>
      <c r="DVA73" s="201"/>
      <c r="DVB73" s="201"/>
      <c r="DVC73" s="201"/>
      <c r="DVD73" s="201"/>
      <c r="DVE73" s="201"/>
      <c r="DVF73" s="201"/>
      <c r="DVG73" s="201"/>
      <c r="DVH73" s="201"/>
      <c r="DVI73" s="201"/>
      <c r="DVJ73" s="201"/>
      <c r="DVK73" s="201"/>
      <c r="DVL73" s="201"/>
      <c r="DVM73" s="201"/>
      <c r="DVN73" s="201"/>
      <c r="DVO73" s="201"/>
      <c r="DVP73" s="201"/>
      <c r="DVQ73" s="201"/>
      <c r="DVR73" s="201"/>
      <c r="DVS73" s="201"/>
      <c r="DVT73" s="201"/>
      <c r="DVU73" s="201"/>
      <c r="DVV73" s="201"/>
      <c r="DVW73" s="201"/>
      <c r="DVX73" s="201"/>
      <c r="DVY73" s="201"/>
      <c r="DVZ73" s="201"/>
      <c r="DWA73" s="201"/>
      <c r="DWB73" s="201"/>
      <c r="DWC73" s="201"/>
      <c r="DWD73" s="201"/>
      <c r="DWE73" s="201"/>
      <c r="DWF73" s="201"/>
      <c r="DWG73" s="201"/>
      <c r="DWH73" s="201"/>
      <c r="DWI73" s="201"/>
      <c r="DWJ73" s="201"/>
      <c r="DWK73" s="201"/>
      <c r="DWL73" s="201"/>
      <c r="DWM73" s="201"/>
      <c r="DWN73" s="201"/>
      <c r="DWO73" s="201"/>
      <c r="DWP73" s="201"/>
      <c r="DWQ73" s="201"/>
      <c r="DWR73" s="201"/>
      <c r="DWS73" s="201"/>
      <c r="DWT73" s="201"/>
      <c r="DWU73" s="201"/>
      <c r="DWV73" s="201"/>
      <c r="DWW73" s="201"/>
      <c r="DWX73" s="201"/>
      <c r="DWY73" s="201"/>
      <c r="DWZ73" s="201"/>
      <c r="DXA73" s="201"/>
      <c r="DXB73" s="201"/>
      <c r="DXC73" s="201"/>
      <c r="DXD73" s="201"/>
      <c r="DXE73" s="201"/>
      <c r="DXF73" s="201"/>
      <c r="DXG73" s="201"/>
      <c r="DXH73" s="201"/>
      <c r="DXI73" s="201"/>
      <c r="DXJ73" s="201"/>
      <c r="DXK73" s="201"/>
      <c r="DXL73" s="201"/>
      <c r="DXM73" s="201"/>
      <c r="DXN73" s="201"/>
      <c r="DXO73" s="201"/>
      <c r="DXP73" s="201"/>
      <c r="DXQ73" s="201"/>
      <c r="DXR73" s="201"/>
      <c r="DXS73" s="201"/>
      <c r="DXT73" s="201"/>
      <c r="DXU73" s="201"/>
      <c r="DXV73" s="201"/>
      <c r="DXW73" s="201"/>
      <c r="DXX73" s="201"/>
      <c r="DXY73" s="201"/>
      <c r="DXZ73" s="201"/>
      <c r="DYA73" s="201"/>
      <c r="DYB73" s="201"/>
      <c r="DYC73" s="201"/>
      <c r="DYD73" s="201"/>
      <c r="DYE73" s="201"/>
      <c r="DYF73" s="201"/>
      <c r="DYG73" s="201"/>
      <c r="DYH73" s="201"/>
      <c r="DYI73" s="201"/>
      <c r="DYJ73" s="201"/>
      <c r="DYK73" s="201"/>
      <c r="DYL73" s="201"/>
      <c r="DYM73" s="201"/>
      <c r="DYN73" s="201"/>
      <c r="DYO73" s="201"/>
      <c r="DYP73" s="201"/>
      <c r="DYQ73" s="201"/>
      <c r="DYR73" s="201"/>
      <c r="DYS73" s="201"/>
      <c r="DYT73" s="201"/>
      <c r="DYU73" s="201"/>
      <c r="DYV73" s="201"/>
      <c r="DYW73" s="201"/>
      <c r="DYX73" s="201"/>
      <c r="DYY73" s="201"/>
      <c r="DYZ73" s="201"/>
      <c r="DZA73" s="201"/>
      <c r="DZB73" s="201"/>
      <c r="DZC73" s="201"/>
      <c r="DZD73" s="201"/>
      <c r="DZE73" s="201"/>
      <c r="DZF73" s="201"/>
      <c r="DZG73" s="201"/>
      <c r="DZH73" s="201"/>
      <c r="DZI73" s="201"/>
      <c r="DZJ73" s="201"/>
      <c r="DZK73" s="201"/>
      <c r="DZL73" s="201"/>
      <c r="DZM73" s="201"/>
      <c r="DZN73" s="201"/>
      <c r="DZO73" s="201"/>
      <c r="DZP73" s="201"/>
      <c r="DZQ73" s="201"/>
      <c r="DZR73" s="201"/>
      <c r="DZS73" s="201"/>
      <c r="DZT73" s="201"/>
      <c r="DZU73" s="201"/>
      <c r="DZV73" s="201"/>
      <c r="DZW73" s="201"/>
      <c r="DZX73" s="201"/>
      <c r="DZY73" s="201"/>
      <c r="DZZ73" s="201"/>
      <c r="EAA73" s="201"/>
      <c r="EAB73" s="201"/>
      <c r="EAC73" s="201"/>
      <c r="EAD73" s="201"/>
      <c r="EAE73" s="201"/>
      <c r="EAF73" s="201"/>
      <c r="EAG73" s="201"/>
      <c r="EAH73" s="201"/>
      <c r="EAI73" s="201"/>
      <c r="EAJ73" s="201"/>
      <c r="EAK73" s="201"/>
      <c r="EAL73" s="201"/>
      <c r="EAM73" s="201"/>
      <c r="EAN73" s="201"/>
      <c r="EAO73" s="201"/>
      <c r="EAP73" s="201"/>
      <c r="EAQ73" s="201"/>
      <c r="EAR73" s="201"/>
      <c r="EAS73" s="201"/>
      <c r="EAT73" s="201"/>
      <c r="EAU73" s="201"/>
      <c r="EAV73" s="201"/>
      <c r="EAW73" s="201"/>
      <c r="EAX73" s="201"/>
      <c r="EAY73" s="201"/>
      <c r="EAZ73" s="201"/>
      <c r="EBA73" s="201"/>
      <c r="EBB73" s="201"/>
      <c r="EBC73" s="201"/>
      <c r="EBD73" s="201"/>
      <c r="EBE73" s="201"/>
      <c r="EBF73" s="201"/>
      <c r="EBG73" s="201"/>
      <c r="EBH73" s="201"/>
      <c r="EBI73" s="201"/>
      <c r="EBJ73" s="201"/>
      <c r="EBK73" s="201"/>
      <c r="EBL73" s="201"/>
      <c r="EBM73" s="201"/>
      <c r="EBN73" s="201"/>
      <c r="EBO73" s="201"/>
      <c r="EBP73" s="201"/>
      <c r="EBQ73" s="201"/>
      <c r="EBR73" s="201"/>
      <c r="EBS73" s="201"/>
      <c r="EBT73" s="201"/>
      <c r="EBU73" s="201"/>
      <c r="EBV73" s="201"/>
      <c r="EBW73" s="201"/>
      <c r="EBX73" s="201"/>
      <c r="EBY73" s="201"/>
      <c r="EBZ73" s="201"/>
      <c r="ECA73" s="201"/>
      <c r="ECB73" s="201"/>
      <c r="ECC73" s="201"/>
      <c r="ECD73" s="201"/>
      <c r="ECE73" s="201"/>
      <c r="ECF73" s="201"/>
      <c r="ECG73" s="201"/>
      <c r="ECH73" s="201"/>
      <c r="ECI73" s="201"/>
      <c r="ECJ73" s="201"/>
      <c r="ECK73" s="201"/>
      <c r="ECL73" s="201"/>
      <c r="ECM73" s="201"/>
      <c r="ECN73" s="201"/>
      <c r="ECO73" s="201"/>
      <c r="ECP73" s="201"/>
      <c r="ECQ73" s="201"/>
      <c r="ECR73" s="201"/>
      <c r="ECS73" s="201"/>
      <c r="ECT73" s="201"/>
      <c r="ECU73" s="201"/>
      <c r="ECV73" s="201"/>
      <c r="ECW73" s="201"/>
      <c r="ECX73" s="201"/>
      <c r="ECY73" s="201"/>
      <c r="ECZ73" s="201"/>
      <c r="EDA73" s="201"/>
      <c r="EDB73" s="201"/>
      <c r="EDC73" s="201"/>
      <c r="EDD73" s="201"/>
      <c r="EDE73" s="201"/>
      <c r="EDF73" s="201"/>
      <c r="EDG73" s="201"/>
      <c r="EDH73" s="201"/>
      <c r="EDI73" s="201"/>
      <c r="EDJ73" s="201"/>
      <c r="EDK73" s="201"/>
      <c r="EDL73" s="201"/>
      <c r="EDM73" s="201"/>
      <c r="EDN73" s="201"/>
      <c r="EDO73" s="201"/>
      <c r="EDP73" s="201"/>
      <c r="EDQ73" s="201"/>
      <c r="EDR73" s="201"/>
      <c r="EDS73" s="201"/>
      <c r="EDT73" s="201"/>
      <c r="EDU73" s="201"/>
      <c r="EDV73" s="201"/>
      <c r="EDW73" s="201"/>
      <c r="EDX73" s="201"/>
      <c r="EDY73" s="201"/>
      <c r="EDZ73" s="201"/>
      <c r="EEA73" s="201"/>
      <c r="EEB73" s="201"/>
      <c r="EEC73" s="201"/>
      <c r="EED73" s="201"/>
      <c r="EEE73" s="201"/>
      <c r="EEF73" s="201"/>
      <c r="EEG73" s="201"/>
      <c r="EEH73" s="201"/>
      <c r="EEI73" s="201"/>
      <c r="EEJ73" s="201"/>
      <c r="EEK73" s="201"/>
      <c r="EEL73" s="201"/>
      <c r="EEM73" s="201"/>
      <c r="EEN73" s="201"/>
      <c r="EEO73" s="201"/>
      <c r="EEP73" s="201"/>
      <c r="EEQ73" s="201"/>
      <c r="EER73" s="201"/>
      <c r="EES73" s="201"/>
      <c r="EET73" s="201"/>
      <c r="EEU73" s="201"/>
      <c r="EEV73" s="201"/>
      <c r="EEW73" s="201"/>
      <c r="EEX73" s="201"/>
      <c r="EEY73" s="201"/>
      <c r="EEZ73" s="201"/>
      <c r="EFA73" s="201"/>
      <c r="EFB73" s="201"/>
      <c r="EFC73" s="201"/>
      <c r="EFD73" s="201"/>
      <c r="EFE73" s="201"/>
      <c r="EFF73" s="201"/>
      <c r="EFG73" s="201"/>
      <c r="EFH73" s="201"/>
      <c r="EFI73" s="201"/>
      <c r="EFJ73" s="201"/>
      <c r="EFK73" s="201"/>
      <c r="EFL73" s="201"/>
      <c r="EFM73" s="201"/>
      <c r="EFN73" s="201"/>
      <c r="EFO73" s="201"/>
      <c r="EFP73" s="201"/>
      <c r="EFQ73" s="201"/>
      <c r="EFR73" s="201"/>
      <c r="EFS73" s="201"/>
      <c r="EFT73" s="201"/>
      <c r="EFU73" s="201"/>
      <c r="EFV73" s="201"/>
      <c r="EFW73" s="201"/>
      <c r="EFX73" s="201"/>
      <c r="EFY73" s="201"/>
      <c r="EFZ73" s="201"/>
      <c r="EGA73" s="201"/>
      <c r="EGB73" s="201"/>
      <c r="EGC73" s="201"/>
      <c r="EGD73" s="201"/>
      <c r="EGE73" s="201"/>
      <c r="EGF73" s="201"/>
      <c r="EGG73" s="201"/>
      <c r="EGH73" s="201"/>
      <c r="EGI73" s="201"/>
      <c r="EGJ73" s="201"/>
      <c r="EGK73" s="201"/>
      <c r="EGL73" s="201"/>
      <c r="EGM73" s="201"/>
      <c r="EGN73" s="201"/>
      <c r="EGO73" s="201"/>
      <c r="EGP73" s="201"/>
      <c r="EGQ73" s="201"/>
      <c r="EGR73" s="201"/>
      <c r="EGS73" s="201"/>
      <c r="EGT73" s="201"/>
      <c r="EGU73" s="201"/>
      <c r="EGV73" s="201"/>
      <c r="EGW73" s="201"/>
      <c r="EGX73" s="201"/>
      <c r="EGY73" s="201"/>
      <c r="EGZ73" s="201"/>
      <c r="EHA73" s="201"/>
      <c r="EHB73" s="201"/>
      <c r="EHC73" s="201"/>
      <c r="EHD73" s="201"/>
      <c r="EHE73" s="201"/>
      <c r="EHF73" s="201"/>
      <c r="EHG73" s="201"/>
      <c r="EHH73" s="201"/>
      <c r="EHI73" s="201"/>
      <c r="EHJ73" s="201"/>
      <c r="EHK73" s="201"/>
      <c r="EHL73" s="201"/>
      <c r="EHM73" s="201"/>
      <c r="EHN73" s="201"/>
      <c r="EHO73" s="201"/>
      <c r="EHP73" s="201"/>
      <c r="EHQ73" s="201"/>
      <c r="EHR73" s="201"/>
      <c r="EHS73" s="201"/>
      <c r="EHT73" s="201"/>
      <c r="EHU73" s="201"/>
      <c r="EHV73" s="201"/>
      <c r="EHW73" s="201"/>
      <c r="EHX73" s="201"/>
      <c r="EHY73" s="201"/>
      <c r="EHZ73" s="201"/>
      <c r="EIA73" s="201"/>
      <c r="EIB73" s="201"/>
      <c r="EIC73" s="201"/>
      <c r="EID73" s="201"/>
      <c r="EIE73" s="201"/>
      <c r="EIF73" s="201"/>
      <c r="EIG73" s="201"/>
      <c r="EIH73" s="201"/>
      <c r="EII73" s="201"/>
      <c r="EIJ73" s="201"/>
      <c r="EIK73" s="201"/>
      <c r="EIL73" s="201"/>
      <c r="EIM73" s="201"/>
      <c r="EIN73" s="201"/>
      <c r="EIO73" s="201"/>
      <c r="EIP73" s="201"/>
      <c r="EIQ73" s="201"/>
      <c r="EIR73" s="201"/>
      <c r="EIS73" s="201"/>
      <c r="EIT73" s="201"/>
      <c r="EIU73" s="201"/>
      <c r="EIV73" s="201"/>
      <c r="EIW73" s="201"/>
      <c r="EIX73" s="201"/>
      <c r="EIY73" s="201"/>
      <c r="EIZ73" s="201"/>
      <c r="EJA73" s="201"/>
      <c r="EJB73" s="201"/>
      <c r="EJC73" s="201"/>
      <c r="EJD73" s="201"/>
      <c r="EJE73" s="201"/>
      <c r="EJF73" s="201"/>
      <c r="EJG73" s="201"/>
      <c r="EJH73" s="201"/>
      <c r="EJI73" s="201"/>
      <c r="EJJ73" s="201"/>
      <c r="EJK73" s="201"/>
      <c r="EJL73" s="201"/>
      <c r="EJM73" s="201"/>
      <c r="EJN73" s="201"/>
      <c r="EJO73" s="201"/>
      <c r="EJP73" s="201"/>
      <c r="EJQ73" s="201"/>
      <c r="EJR73" s="201"/>
      <c r="EJS73" s="201"/>
      <c r="EJT73" s="201"/>
      <c r="EJU73" s="201"/>
      <c r="EJV73" s="201"/>
      <c r="EJW73" s="201"/>
      <c r="EJX73" s="201"/>
      <c r="EJY73" s="201"/>
      <c r="EJZ73" s="201"/>
      <c r="EKA73" s="201"/>
      <c r="EKB73" s="201"/>
      <c r="EKC73" s="201"/>
      <c r="EKD73" s="201"/>
      <c r="EKE73" s="201"/>
      <c r="EKF73" s="201"/>
      <c r="EKG73" s="201"/>
      <c r="EKH73" s="201"/>
      <c r="EKI73" s="201"/>
      <c r="EKJ73" s="201"/>
      <c r="EKK73" s="201"/>
      <c r="EKL73" s="201"/>
      <c r="EKM73" s="201"/>
      <c r="EKN73" s="201"/>
      <c r="EKO73" s="201"/>
      <c r="EKP73" s="201"/>
      <c r="EKQ73" s="201"/>
      <c r="EKR73" s="201"/>
      <c r="EKS73" s="201"/>
      <c r="EKT73" s="201"/>
      <c r="EKU73" s="201"/>
      <c r="EKV73" s="201"/>
      <c r="EKW73" s="201"/>
      <c r="EKX73" s="201"/>
      <c r="EKY73" s="201"/>
      <c r="EKZ73" s="201"/>
      <c r="ELA73" s="201"/>
      <c r="ELB73" s="201"/>
      <c r="ELC73" s="201"/>
      <c r="ELD73" s="201"/>
      <c r="ELE73" s="201"/>
      <c r="ELF73" s="201"/>
      <c r="ELG73" s="201"/>
      <c r="ELH73" s="201"/>
      <c r="ELI73" s="201"/>
      <c r="ELJ73" s="201"/>
      <c r="ELK73" s="201"/>
      <c r="ELL73" s="201"/>
      <c r="ELM73" s="201"/>
      <c r="ELN73" s="201"/>
      <c r="ELO73" s="201"/>
      <c r="ELP73" s="201"/>
      <c r="ELQ73" s="201"/>
      <c r="ELR73" s="201"/>
      <c r="ELS73" s="201"/>
      <c r="ELT73" s="201"/>
      <c r="ELU73" s="201"/>
      <c r="ELV73" s="201"/>
      <c r="ELW73" s="201"/>
      <c r="ELX73" s="201"/>
      <c r="ELY73" s="201"/>
      <c r="ELZ73" s="201"/>
      <c r="EMA73" s="201"/>
      <c r="EMB73" s="201"/>
      <c r="EMC73" s="201"/>
      <c r="EMD73" s="201"/>
      <c r="EME73" s="201"/>
      <c r="EMF73" s="201"/>
      <c r="EMG73" s="201"/>
      <c r="EMH73" s="201"/>
      <c r="EMI73" s="201"/>
      <c r="EMJ73" s="201"/>
      <c r="EMK73" s="201"/>
      <c r="EML73" s="201"/>
      <c r="EMM73" s="201"/>
      <c r="EMN73" s="201"/>
      <c r="EMO73" s="201"/>
      <c r="EMP73" s="201"/>
      <c r="EMQ73" s="201"/>
      <c r="EMR73" s="201"/>
      <c r="EMS73" s="201"/>
      <c r="EMT73" s="201"/>
      <c r="EMU73" s="201"/>
      <c r="EMV73" s="201"/>
      <c r="EMW73" s="201"/>
      <c r="EMX73" s="201"/>
      <c r="EMY73" s="201"/>
      <c r="EMZ73" s="201"/>
      <c r="ENA73" s="201"/>
      <c r="ENB73" s="201"/>
      <c r="ENC73" s="201"/>
      <c r="END73" s="201"/>
      <c r="ENE73" s="201"/>
      <c r="ENF73" s="201"/>
      <c r="ENG73" s="201"/>
      <c r="ENH73" s="201"/>
      <c r="ENI73" s="201"/>
      <c r="ENJ73" s="201"/>
      <c r="ENK73" s="201"/>
      <c r="ENL73" s="201"/>
      <c r="ENM73" s="201"/>
      <c r="ENN73" s="201"/>
      <c r="ENO73" s="201"/>
      <c r="ENP73" s="201"/>
      <c r="ENQ73" s="201"/>
      <c r="ENR73" s="201"/>
      <c r="ENS73" s="201"/>
      <c r="ENT73" s="201"/>
      <c r="ENU73" s="201"/>
      <c r="ENV73" s="201"/>
      <c r="ENW73" s="201"/>
      <c r="ENX73" s="201"/>
      <c r="ENY73" s="201"/>
      <c r="ENZ73" s="201"/>
      <c r="EOA73" s="201"/>
      <c r="EOB73" s="201"/>
      <c r="EOC73" s="201"/>
      <c r="EOD73" s="201"/>
      <c r="EOE73" s="201"/>
      <c r="EOF73" s="201"/>
      <c r="EOG73" s="201"/>
      <c r="EOH73" s="201"/>
      <c r="EOI73" s="201"/>
      <c r="EOJ73" s="201"/>
      <c r="EOK73" s="201"/>
      <c r="EOL73" s="201"/>
      <c r="EOM73" s="201"/>
      <c r="EON73" s="201"/>
      <c r="EOO73" s="201"/>
      <c r="EOP73" s="201"/>
      <c r="EOQ73" s="201"/>
      <c r="EOR73" s="201"/>
      <c r="EOS73" s="201"/>
      <c r="EOT73" s="201"/>
      <c r="EOU73" s="201"/>
      <c r="EOV73" s="201"/>
      <c r="EOW73" s="201"/>
      <c r="EOX73" s="201"/>
      <c r="EOY73" s="201"/>
      <c r="EOZ73" s="201"/>
      <c r="EPA73" s="201"/>
      <c r="EPB73" s="201"/>
      <c r="EPC73" s="201"/>
      <c r="EPD73" s="201"/>
      <c r="EPE73" s="201"/>
      <c r="EPF73" s="201"/>
      <c r="EPG73" s="201"/>
      <c r="EPH73" s="201"/>
      <c r="EPI73" s="201"/>
      <c r="EPJ73" s="201"/>
      <c r="EPK73" s="201"/>
      <c r="EPL73" s="201"/>
      <c r="EPM73" s="201"/>
      <c r="EPN73" s="201"/>
      <c r="EPO73" s="201"/>
      <c r="EPP73" s="201"/>
      <c r="EPQ73" s="201"/>
      <c r="EPR73" s="201"/>
      <c r="EPS73" s="201"/>
      <c r="EPT73" s="201"/>
      <c r="EPU73" s="201"/>
      <c r="EPV73" s="201"/>
      <c r="EPW73" s="201"/>
      <c r="EPX73" s="201"/>
      <c r="EPY73" s="201"/>
      <c r="EPZ73" s="201"/>
      <c r="EQA73" s="201"/>
      <c r="EQB73" s="201"/>
      <c r="EQC73" s="201"/>
      <c r="EQD73" s="201"/>
      <c r="EQE73" s="201"/>
      <c r="EQF73" s="201"/>
      <c r="EQG73" s="201"/>
      <c r="EQH73" s="201"/>
      <c r="EQI73" s="201"/>
      <c r="EQJ73" s="201"/>
      <c r="EQK73" s="201"/>
      <c r="EQL73" s="201"/>
      <c r="EQM73" s="201"/>
      <c r="EQN73" s="201"/>
      <c r="EQO73" s="201"/>
      <c r="EQP73" s="201"/>
      <c r="EQQ73" s="201"/>
      <c r="EQR73" s="201"/>
      <c r="EQS73" s="201"/>
      <c r="EQT73" s="201"/>
      <c r="EQU73" s="201"/>
      <c r="EQV73" s="201"/>
      <c r="EQW73" s="201"/>
      <c r="EQX73" s="201"/>
      <c r="EQY73" s="201"/>
      <c r="EQZ73" s="201"/>
      <c r="ERA73" s="201"/>
      <c r="ERB73" s="201"/>
      <c r="ERC73" s="201"/>
      <c r="ERD73" s="201"/>
      <c r="ERE73" s="201"/>
      <c r="ERF73" s="201"/>
      <c r="ERG73" s="201"/>
      <c r="ERH73" s="201"/>
      <c r="ERI73" s="201"/>
      <c r="ERJ73" s="201"/>
      <c r="ERK73" s="201"/>
      <c r="ERL73" s="201"/>
      <c r="ERM73" s="201"/>
      <c r="ERN73" s="201"/>
      <c r="ERO73" s="201"/>
      <c r="ERP73" s="201"/>
      <c r="ERQ73" s="201"/>
      <c r="ERR73" s="201"/>
      <c r="ERS73" s="201"/>
      <c r="ERT73" s="201"/>
      <c r="ERU73" s="201"/>
      <c r="ERV73" s="201"/>
      <c r="ERW73" s="201"/>
      <c r="ERX73" s="201"/>
      <c r="ERY73" s="201"/>
      <c r="ERZ73" s="201"/>
      <c r="ESA73" s="201"/>
      <c r="ESB73" s="201"/>
      <c r="ESC73" s="201"/>
      <c r="ESD73" s="201"/>
      <c r="ESE73" s="201"/>
      <c r="ESF73" s="201"/>
      <c r="ESG73" s="201"/>
      <c r="ESH73" s="201"/>
      <c r="ESI73" s="201"/>
      <c r="ESJ73" s="201"/>
      <c r="ESK73" s="201"/>
      <c r="ESL73" s="201"/>
      <c r="ESM73" s="201"/>
      <c r="ESN73" s="201"/>
      <c r="ESO73" s="201"/>
      <c r="ESP73" s="201"/>
      <c r="ESQ73" s="201"/>
      <c r="ESR73" s="201"/>
      <c r="ESS73" s="201"/>
      <c r="EST73" s="201"/>
      <c r="ESU73" s="201"/>
      <c r="ESV73" s="201"/>
      <c r="ESW73" s="201"/>
      <c r="ESX73" s="201"/>
      <c r="ESY73" s="201"/>
      <c r="ESZ73" s="201"/>
      <c r="ETA73" s="201"/>
      <c r="ETB73" s="201"/>
      <c r="ETC73" s="201"/>
      <c r="ETD73" s="201"/>
      <c r="ETE73" s="201"/>
      <c r="ETF73" s="201"/>
      <c r="ETG73" s="201"/>
      <c r="ETH73" s="201"/>
      <c r="ETI73" s="201"/>
      <c r="ETJ73" s="201"/>
      <c r="ETK73" s="201"/>
      <c r="ETL73" s="201"/>
      <c r="ETM73" s="201"/>
      <c r="ETN73" s="201"/>
      <c r="ETO73" s="201"/>
      <c r="ETP73" s="201"/>
      <c r="ETQ73" s="201"/>
      <c r="ETR73" s="201"/>
      <c r="ETS73" s="201"/>
      <c r="ETT73" s="201"/>
      <c r="ETU73" s="201"/>
      <c r="ETV73" s="201"/>
      <c r="ETW73" s="201"/>
      <c r="ETX73" s="201"/>
      <c r="ETY73" s="201"/>
      <c r="ETZ73" s="201"/>
      <c r="EUA73" s="201"/>
      <c r="EUB73" s="201"/>
      <c r="EUC73" s="201"/>
      <c r="EUD73" s="201"/>
      <c r="EUE73" s="201"/>
      <c r="EUF73" s="201"/>
      <c r="EUG73" s="201"/>
      <c r="EUH73" s="201"/>
      <c r="EUI73" s="201"/>
      <c r="EUJ73" s="201"/>
      <c r="EUK73" s="201"/>
      <c r="EUL73" s="201"/>
      <c r="EUM73" s="201"/>
      <c r="EUN73" s="201"/>
      <c r="EUO73" s="201"/>
      <c r="EUP73" s="201"/>
      <c r="EUQ73" s="201"/>
      <c r="EUR73" s="201"/>
      <c r="EUS73" s="201"/>
      <c r="EUT73" s="201"/>
      <c r="EUU73" s="201"/>
      <c r="EUV73" s="201"/>
      <c r="EUW73" s="201"/>
      <c r="EUX73" s="201"/>
      <c r="EUY73" s="201"/>
      <c r="EUZ73" s="201"/>
      <c r="EVA73" s="201"/>
      <c r="EVB73" s="201"/>
      <c r="EVC73" s="201"/>
      <c r="EVD73" s="201"/>
      <c r="EVE73" s="201"/>
      <c r="EVF73" s="201"/>
      <c r="EVG73" s="201"/>
      <c r="EVH73" s="201"/>
      <c r="EVI73" s="201"/>
      <c r="EVJ73" s="201"/>
      <c r="EVK73" s="201"/>
      <c r="EVL73" s="201"/>
      <c r="EVM73" s="201"/>
      <c r="EVN73" s="201"/>
      <c r="EVO73" s="201"/>
      <c r="EVP73" s="201"/>
      <c r="EVQ73" s="201"/>
      <c r="EVR73" s="201"/>
      <c r="EVS73" s="201"/>
      <c r="EVT73" s="201"/>
      <c r="EVU73" s="201"/>
      <c r="EVV73" s="201"/>
      <c r="EVW73" s="201"/>
      <c r="EVX73" s="201"/>
      <c r="EVY73" s="201"/>
      <c r="EVZ73" s="201"/>
      <c r="EWA73" s="201"/>
      <c r="EWB73" s="201"/>
      <c r="EWC73" s="201"/>
      <c r="EWD73" s="201"/>
      <c r="EWE73" s="201"/>
      <c r="EWF73" s="201"/>
      <c r="EWG73" s="201"/>
      <c r="EWH73" s="201"/>
      <c r="EWI73" s="201"/>
      <c r="EWJ73" s="201"/>
      <c r="EWK73" s="201"/>
      <c r="EWL73" s="201"/>
      <c r="EWM73" s="201"/>
      <c r="EWN73" s="201"/>
      <c r="EWO73" s="201"/>
      <c r="EWP73" s="201"/>
      <c r="EWQ73" s="201"/>
      <c r="EWR73" s="201"/>
      <c r="EWS73" s="201"/>
      <c r="EWT73" s="201"/>
      <c r="EWU73" s="201"/>
      <c r="EWV73" s="201"/>
      <c r="EWW73" s="201"/>
      <c r="EWX73" s="201"/>
      <c r="EWY73" s="201"/>
      <c r="EWZ73" s="201"/>
      <c r="EXA73" s="201"/>
      <c r="EXB73" s="201"/>
      <c r="EXC73" s="201"/>
      <c r="EXD73" s="201"/>
      <c r="EXE73" s="201"/>
      <c r="EXF73" s="201"/>
      <c r="EXG73" s="201"/>
      <c r="EXH73" s="201"/>
      <c r="EXI73" s="201"/>
      <c r="EXJ73" s="201"/>
      <c r="EXK73" s="201"/>
      <c r="EXL73" s="201"/>
      <c r="EXM73" s="201"/>
      <c r="EXN73" s="201"/>
      <c r="EXO73" s="201"/>
      <c r="EXP73" s="201"/>
      <c r="EXQ73" s="201"/>
      <c r="EXR73" s="201"/>
      <c r="EXS73" s="201"/>
      <c r="EXT73" s="201"/>
      <c r="EXU73" s="201"/>
      <c r="EXV73" s="201"/>
      <c r="EXW73" s="201"/>
      <c r="EXX73" s="201"/>
      <c r="EXY73" s="201"/>
      <c r="EXZ73" s="201"/>
      <c r="EYA73" s="201"/>
      <c r="EYB73" s="201"/>
      <c r="EYC73" s="201"/>
      <c r="EYD73" s="201"/>
      <c r="EYE73" s="201"/>
      <c r="EYF73" s="201"/>
      <c r="EYG73" s="201"/>
      <c r="EYH73" s="201"/>
      <c r="EYI73" s="201"/>
      <c r="EYJ73" s="201"/>
      <c r="EYK73" s="201"/>
      <c r="EYL73" s="201"/>
      <c r="EYM73" s="201"/>
      <c r="EYN73" s="201"/>
      <c r="EYO73" s="201"/>
      <c r="EYP73" s="201"/>
      <c r="EYQ73" s="201"/>
      <c r="EYR73" s="201"/>
      <c r="EYS73" s="201"/>
      <c r="EYT73" s="201"/>
      <c r="EYU73" s="201"/>
      <c r="EYV73" s="201"/>
      <c r="EYW73" s="201"/>
      <c r="EYX73" s="201"/>
      <c r="EYY73" s="201"/>
      <c r="EYZ73" s="201"/>
      <c r="EZA73" s="201"/>
      <c r="EZB73" s="201"/>
      <c r="EZC73" s="201"/>
      <c r="EZD73" s="201"/>
      <c r="EZE73" s="201"/>
      <c r="EZF73" s="201"/>
      <c r="EZG73" s="201"/>
      <c r="EZH73" s="201"/>
      <c r="EZI73" s="201"/>
      <c r="EZJ73" s="201"/>
      <c r="EZK73" s="201"/>
      <c r="EZL73" s="201"/>
      <c r="EZM73" s="201"/>
      <c r="EZN73" s="201"/>
      <c r="EZO73" s="201"/>
      <c r="EZP73" s="201"/>
      <c r="EZQ73" s="201"/>
      <c r="EZR73" s="201"/>
      <c r="EZS73" s="201"/>
      <c r="EZT73" s="201"/>
      <c r="EZU73" s="201"/>
      <c r="EZV73" s="201"/>
      <c r="EZW73" s="201"/>
      <c r="EZX73" s="201"/>
      <c r="EZY73" s="201"/>
      <c r="EZZ73" s="201"/>
      <c r="FAA73" s="201"/>
      <c r="FAB73" s="201"/>
      <c r="FAC73" s="201"/>
      <c r="FAD73" s="201"/>
      <c r="FAE73" s="201"/>
      <c r="FAF73" s="201"/>
      <c r="FAG73" s="201"/>
      <c r="FAH73" s="201"/>
      <c r="FAI73" s="201"/>
      <c r="FAJ73" s="201"/>
      <c r="FAK73" s="201"/>
      <c r="FAL73" s="201"/>
      <c r="FAM73" s="201"/>
      <c r="FAN73" s="201"/>
      <c r="FAO73" s="201"/>
      <c r="FAP73" s="201"/>
      <c r="FAQ73" s="201"/>
      <c r="FAR73" s="201"/>
      <c r="FAS73" s="201"/>
      <c r="FAT73" s="201"/>
      <c r="FAU73" s="201"/>
      <c r="FAV73" s="201"/>
      <c r="FAW73" s="201"/>
      <c r="FAX73" s="201"/>
      <c r="FAY73" s="201"/>
      <c r="FAZ73" s="201"/>
      <c r="FBA73" s="201"/>
      <c r="FBB73" s="201"/>
      <c r="FBC73" s="201"/>
      <c r="FBD73" s="201"/>
      <c r="FBE73" s="201"/>
      <c r="FBF73" s="201"/>
      <c r="FBG73" s="201"/>
      <c r="FBH73" s="201"/>
      <c r="FBI73" s="201"/>
      <c r="FBJ73" s="201"/>
      <c r="FBK73" s="201"/>
      <c r="FBL73" s="201"/>
      <c r="FBM73" s="201"/>
      <c r="FBN73" s="201"/>
      <c r="FBO73" s="201"/>
      <c r="FBP73" s="201"/>
      <c r="FBQ73" s="201"/>
      <c r="FBR73" s="201"/>
      <c r="FBS73" s="201"/>
      <c r="FBT73" s="201"/>
      <c r="FBU73" s="201"/>
      <c r="FBV73" s="201"/>
      <c r="FBW73" s="201"/>
      <c r="FBX73" s="201"/>
      <c r="FBY73" s="201"/>
      <c r="FBZ73" s="201"/>
      <c r="FCA73" s="201"/>
      <c r="FCB73" s="201"/>
      <c r="FCC73" s="201"/>
      <c r="FCD73" s="201"/>
      <c r="FCE73" s="201"/>
      <c r="FCF73" s="201"/>
      <c r="FCG73" s="201"/>
      <c r="FCH73" s="201"/>
      <c r="FCI73" s="201"/>
      <c r="FCJ73" s="201"/>
      <c r="FCK73" s="201"/>
      <c r="FCL73" s="201"/>
      <c r="FCM73" s="201"/>
      <c r="FCN73" s="201"/>
      <c r="FCO73" s="201"/>
      <c r="FCP73" s="201"/>
      <c r="FCQ73" s="201"/>
      <c r="FCR73" s="201"/>
      <c r="FCS73" s="201"/>
      <c r="FCT73" s="201"/>
      <c r="FCU73" s="201"/>
      <c r="FCV73" s="201"/>
      <c r="FCW73" s="201"/>
      <c r="FCX73" s="201"/>
      <c r="FCY73" s="201"/>
      <c r="FCZ73" s="201"/>
      <c r="FDA73" s="201"/>
      <c r="FDB73" s="201"/>
      <c r="FDC73" s="201"/>
      <c r="FDD73" s="201"/>
      <c r="FDE73" s="201"/>
      <c r="FDF73" s="201"/>
      <c r="FDG73" s="201"/>
      <c r="FDH73" s="201"/>
      <c r="FDI73" s="201"/>
      <c r="FDJ73" s="201"/>
      <c r="FDK73" s="201"/>
      <c r="FDL73" s="201"/>
      <c r="FDM73" s="201"/>
      <c r="FDN73" s="201"/>
      <c r="FDO73" s="201"/>
      <c r="FDP73" s="201"/>
      <c r="FDQ73" s="201"/>
      <c r="FDR73" s="201"/>
      <c r="FDS73" s="201"/>
      <c r="FDT73" s="201"/>
      <c r="FDU73" s="201"/>
      <c r="FDV73" s="201"/>
      <c r="FDW73" s="201"/>
      <c r="FDX73" s="201"/>
      <c r="FDY73" s="201"/>
      <c r="FDZ73" s="201"/>
      <c r="FEA73" s="201"/>
      <c r="FEB73" s="201"/>
      <c r="FEC73" s="201"/>
      <c r="FED73" s="201"/>
      <c r="FEE73" s="201"/>
      <c r="FEF73" s="201"/>
      <c r="FEG73" s="201"/>
      <c r="FEH73" s="201"/>
      <c r="FEI73" s="201"/>
      <c r="FEJ73" s="201"/>
      <c r="FEK73" s="201"/>
      <c r="FEL73" s="201"/>
      <c r="FEM73" s="201"/>
      <c r="FEN73" s="201"/>
      <c r="FEO73" s="201"/>
      <c r="FEP73" s="201"/>
      <c r="FEQ73" s="201"/>
      <c r="FER73" s="201"/>
      <c r="FES73" s="201"/>
      <c r="FET73" s="201"/>
      <c r="FEU73" s="201"/>
      <c r="FEV73" s="201"/>
      <c r="FEW73" s="201"/>
      <c r="FEX73" s="201"/>
      <c r="FEY73" s="201"/>
      <c r="FEZ73" s="201"/>
      <c r="FFA73" s="201"/>
      <c r="FFB73" s="201"/>
      <c r="FFC73" s="201"/>
      <c r="FFD73" s="201"/>
      <c r="FFE73" s="201"/>
      <c r="FFF73" s="201"/>
      <c r="FFG73" s="201"/>
      <c r="FFH73" s="201"/>
      <c r="FFI73" s="201"/>
      <c r="FFJ73" s="201"/>
      <c r="FFK73" s="201"/>
      <c r="FFL73" s="201"/>
      <c r="FFM73" s="201"/>
      <c r="FFN73" s="201"/>
      <c r="FFO73" s="201"/>
      <c r="FFP73" s="201"/>
      <c r="FFQ73" s="201"/>
      <c r="FFR73" s="201"/>
      <c r="FFS73" s="201"/>
      <c r="FFT73" s="201"/>
      <c r="FFU73" s="201"/>
      <c r="FFV73" s="201"/>
      <c r="FFW73" s="201"/>
      <c r="FFX73" s="201"/>
      <c r="FFY73" s="201"/>
      <c r="FFZ73" s="201"/>
      <c r="FGA73" s="201"/>
      <c r="FGB73" s="201"/>
      <c r="FGC73" s="201"/>
      <c r="FGD73" s="201"/>
      <c r="FGE73" s="201"/>
      <c r="FGF73" s="201"/>
      <c r="FGG73" s="201"/>
      <c r="FGH73" s="201"/>
      <c r="FGI73" s="201"/>
      <c r="FGJ73" s="201"/>
      <c r="FGK73" s="201"/>
      <c r="FGL73" s="201"/>
      <c r="FGM73" s="201"/>
      <c r="FGN73" s="201"/>
      <c r="FGO73" s="201"/>
      <c r="FGP73" s="201"/>
      <c r="FGQ73" s="201"/>
      <c r="FGR73" s="201"/>
      <c r="FGS73" s="201"/>
      <c r="FGT73" s="201"/>
      <c r="FGU73" s="201"/>
      <c r="FGV73" s="201"/>
      <c r="FGW73" s="201"/>
      <c r="FGX73" s="201"/>
      <c r="FGY73" s="201"/>
      <c r="FGZ73" s="201"/>
      <c r="FHA73" s="201"/>
      <c r="FHB73" s="201"/>
      <c r="FHC73" s="201"/>
      <c r="FHD73" s="201"/>
      <c r="FHE73" s="201"/>
      <c r="FHF73" s="201"/>
      <c r="FHG73" s="201"/>
      <c r="FHH73" s="201"/>
      <c r="FHI73" s="201"/>
      <c r="FHJ73" s="201"/>
      <c r="FHK73" s="201"/>
      <c r="FHL73" s="201"/>
      <c r="FHM73" s="201"/>
      <c r="FHN73" s="201"/>
      <c r="FHO73" s="201"/>
      <c r="FHP73" s="201"/>
      <c r="FHQ73" s="201"/>
      <c r="FHR73" s="201"/>
      <c r="FHS73" s="201"/>
      <c r="FHT73" s="201"/>
      <c r="FHU73" s="201"/>
      <c r="FHV73" s="201"/>
      <c r="FHW73" s="201"/>
      <c r="FHX73" s="201"/>
      <c r="FHY73" s="201"/>
      <c r="FHZ73" s="201"/>
      <c r="FIA73" s="201"/>
      <c r="FIB73" s="201"/>
      <c r="FIC73" s="201"/>
      <c r="FID73" s="201"/>
      <c r="FIE73" s="201"/>
      <c r="FIF73" s="201"/>
      <c r="FIG73" s="201"/>
      <c r="FIH73" s="201"/>
      <c r="FII73" s="201"/>
      <c r="FIJ73" s="201"/>
      <c r="FIK73" s="201"/>
      <c r="FIL73" s="201"/>
      <c r="FIM73" s="201"/>
      <c r="FIN73" s="201"/>
      <c r="FIO73" s="201"/>
      <c r="FIP73" s="201"/>
      <c r="FIQ73" s="201"/>
      <c r="FIR73" s="201"/>
      <c r="FIS73" s="201"/>
      <c r="FIT73" s="201"/>
      <c r="FIU73" s="201"/>
      <c r="FIV73" s="201"/>
      <c r="FIW73" s="201"/>
      <c r="FIX73" s="201"/>
      <c r="FIY73" s="201"/>
      <c r="FIZ73" s="201"/>
      <c r="FJA73" s="201"/>
      <c r="FJB73" s="201"/>
      <c r="FJC73" s="201"/>
      <c r="FJD73" s="201"/>
      <c r="FJE73" s="201"/>
      <c r="FJF73" s="201"/>
      <c r="FJG73" s="201"/>
      <c r="FJH73" s="201"/>
      <c r="FJI73" s="201"/>
      <c r="FJJ73" s="201"/>
      <c r="FJK73" s="201"/>
      <c r="FJL73" s="201"/>
      <c r="FJM73" s="201"/>
      <c r="FJN73" s="201"/>
      <c r="FJO73" s="201"/>
      <c r="FJP73" s="201"/>
      <c r="FJQ73" s="201"/>
      <c r="FJR73" s="201"/>
      <c r="FJS73" s="201"/>
      <c r="FJT73" s="201"/>
      <c r="FJU73" s="201"/>
      <c r="FJV73" s="201"/>
      <c r="FJW73" s="201"/>
      <c r="FJX73" s="201"/>
      <c r="FJY73" s="201"/>
      <c r="FJZ73" s="201"/>
      <c r="FKA73" s="201"/>
      <c r="FKB73" s="201"/>
      <c r="FKC73" s="201"/>
      <c r="FKD73" s="201"/>
      <c r="FKE73" s="201"/>
      <c r="FKF73" s="201"/>
      <c r="FKG73" s="201"/>
      <c r="FKH73" s="201"/>
      <c r="FKI73" s="201"/>
      <c r="FKJ73" s="201"/>
      <c r="FKK73" s="201"/>
      <c r="FKL73" s="201"/>
      <c r="FKM73" s="201"/>
      <c r="FKN73" s="201"/>
      <c r="FKO73" s="201"/>
      <c r="FKP73" s="201"/>
      <c r="FKQ73" s="201"/>
      <c r="FKR73" s="201"/>
      <c r="FKS73" s="201"/>
      <c r="FKT73" s="201"/>
      <c r="FKU73" s="201"/>
      <c r="FKV73" s="201"/>
      <c r="FKW73" s="201"/>
      <c r="FKX73" s="201"/>
      <c r="FKY73" s="201"/>
      <c r="FKZ73" s="201"/>
      <c r="FLA73" s="201"/>
      <c r="FLB73" s="201"/>
      <c r="FLC73" s="201"/>
      <c r="FLD73" s="201"/>
      <c r="FLE73" s="201"/>
      <c r="FLF73" s="201"/>
      <c r="FLG73" s="201"/>
      <c r="FLH73" s="201"/>
      <c r="FLI73" s="201"/>
      <c r="FLJ73" s="201"/>
      <c r="FLK73" s="201"/>
      <c r="FLL73" s="201"/>
      <c r="FLM73" s="201"/>
      <c r="FLN73" s="201"/>
      <c r="FLO73" s="201"/>
      <c r="FLP73" s="201"/>
      <c r="FLQ73" s="201"/>
      <c r="FLR73" s="201"/>
      <c r="FLS73" s="201"/>
      <c r="FLT73" s="201"/>
      <c r="FLU73" s="201"/>
      <c r="FLV73" s="201"/>
      <c r="FLW73" s="201"/>
      <c r="FLX73" s="201"/>
      <c r="FLY73" s="201"/>
      <c r="FLZ73" s="201"/>
      <c r="FMA73" s="201"/>
      <c r="FMB73" s="201"/>
      <c r="FMC73" s="201"/>
      <c r="FMD73" s="201"/>
      <c r="FME73" s="201"/>
      <c r="FMF73" s="201"/>
      <c r="FMG73" s="201"/>
      <c r="FMH73" s="201"/>
      <c r="FMI73" s="201"/>
      <c r="FMJ73" s="201"/>
      <c r="FMK73" s="201"/>
      <c r="FML73" s="201"/>
      <c r="FMM73" s="201"/>
      <c r="FMN73" s="201"/>
      <c r="FMO73" s="201"/>
      <c r="FMP73" s="201"/>
      <c r="FMQ73" s="201"/>
      <c r="FMR73" s="201"/>
      <c r="FMS73" s="201"/>
      <c r="FMT73" s="201"/>
      <c r="FMU73" s="201"/>
      <c r="FMV73" s="201"/>
      <c r="FMW73" s="201"/>
      <c r="FMX73" s="201"/>
      <c r="FMY73" s="201"/>
      <c r="FMZ73" s="201"/>
      <c r="FNA73" s="201"/>
      <c r="FNB73" s="201"/>
      <c r="FNC73" s="201"/>
      <c r="FND73" s="201"/>
      <c r="FNE73" s="201"/>
      <c r="FNF73" s="201"/>
      <c r="FNG73" s="201"/>
      <c r="FNH73" s="201"/>
      <c r="FNI73" s="201"/>
      <c r="FNJ73" s="201"/>
      <c r="FNK73" s="201"/>
      <c r="FNL73" s="201"/>
      <c r="FNM73" s="201"/>
      <c r="FNN73" s="201"/>
      <c r="FNO73" s="201"/>
      <c r="FNP73" s="201"/>
      <c r="FNQ73" s="201"/>
      <c r="FNR73" s="201"/>
      <c r="FNS73" s="201"/>
      <c r="FNT73" s="201"/>
      <c r="FNU73" s="201"/>
      <c r="FNV73" s="201"/>
      <c r="FNW73" s="201"/>
      <c r="FNX73" s="201"/>
      <c r="FNY73" s="201"/>
      <c r="FNZ73" s="201"/>
      <c r="FOA73" s="201"/>
      <c r="FOB73" s="201"/>
      <c r="FOC73" s="201"/>
      <c r="FOD73" s="201"/>
      <c r="FOE73" s="201"/>
      <c r="FOF73" s="201"/>
      <c r="FOG73" s="201"/>
      <c r="FOH73" s="201"/>
      <c r="FOI73" s="201"/>
      <c r="FOJ73" s="201"/>
      <c r="FOK73" s="201"/>
      <c r="FOL73" s="201"/>
      <c r="FOM73" s="201"/>
      <c r="FON73" s="201"/>
      <c r="FOO73" s="201"/>
      <c r="FOP73" s="201"/>
      <c r="FOQ73" s="201"/>
      <c r="FOR73" s="201"/>
      <c r="FOS73" s="201"/>
      <c r="FOT73" s="201"/>
      <c r="FOU73" s="201"/>
      <c r="FOV73" s="201"/>
      <c r="FOW73" s="201"/>
      <c r="FOX73" s="201"/>
      <c r="FOY73" s="201"/>
      <c r="FOZ73" s="201"/>
      <c r="FPA73" s="201"/>
      <c r="FPB73" s="201"/>
      <c r="FPC73" s="201"/>
      <c r="FPD73" s="201"/>
      <c r="FPE73" s="201"/>
      <c r="FPF73" s="201"/>
      <c r="FPG73" s="201"/>
      <c r="FPH73" s="201"/>
      <c r="FPI73" s="201"/>
      <c r="FPJ73" s="201"/>
      <c r="FPK73" s="201"/>
      <c r="FPL73" s="201"/>
      <c r="FPM73" s="201"/>
      <c r="FPN73" s="201"/>
      <c r="FPO73" s="201"/>
      <c r="FPP73" s="201"/>
      <c r="FPQ73" s="201"/>
      <c r="FPR73" s="201"/>
      <c r="FPS73" s="201"/>
      <c r="FPT73" s="201"/>
      <c r="FPU73" s="201"/>
      <c r="FPV73" s="201"/>
      <c r="FPW73" s="201"/>
      <c r="FPX73" s="201"/>
      <c r="FPY73" s="201"/>
      <c r="FPZ73" s="201"/>
      <c r="FQA73" s="201"/>
      <c r="FQB73" s="201"/>
      <c r="FQC73" s="201"/>
      <c r="FQD73" s="201"/>
      <c r="FQE73" s="201"/>
      <c r="FQF73" s="201"/>
      <c r="FQG73" s="201"/>
      <c r="FQH73" s="201"/>
      <c r="FQI73" s="201"/>
      <c r="FQJ73" s="201"/>
      <c r="FQK73" s="201"/>
      <c r="FQL73" s="201"/>
      <c r="FQM73" s="201"/>
      <c r="FQN73" s="201"/>
      <c r="FQO73" s="201"/>
      <c r="FQP73" s="201"/>
      <c r="FQQ73" s="201"/>
      <c r="FQR73" s="201"/>
      <c r="FQS73" s="201"/>
      <c r="FQT73" s="201"/>
      <c r="FQU73" s="201"/>
      <c r="FQV73" s="201"/>
      <c r="FQW73" s="201"/>
      <c r="FQX73" s="201"/>
      <c r="FQY73" s="201"/>
      <c r="FQZ73" s="201"/>
      <c r="FRA73" s="201"/>
      <c r="FRB73" s="201"/>
      <c r="FRC73" s="201"/>
      <c r="FRD73" s="201"/>
      <c r="FRE73" s="201"/>
      <c r="FRF73" s="201"/>
      <c r="FRG73" s="201"/>
      <c r="FRH73" s="201"/>
      <c r="FRI73" s="201"/>
      <c r="FRJ73" s="201"/>
      <c r="FRK73" s="201"/>
      <c r="FRL73" s="201"/>
      <c r="FRM73" s="201"/>
      <c r="FRN73" s="201"/>
      <c r="FRO73" s="201"/>
      <c r="FRP73" s="201"/>
      <c r="FRQ73" s="201"/>
      <c r="FRR73" s="201"/>
      <c r="FRS73" s="201"/>
      <c r="FRT73" s="201"/>
      <c r="FRU73" s="201"/>
      <c r="FRV73" s="201"/>
      <c r="FRW73" s="201"/>
      <c r="FRX73" s="201"/>
      <c r="FRY73" s="201"/>
      <c r="FRZ73" s="201"/>
      <c r="FSA73" s="201"/>
      <c r="FSB73" s="201"/>
      <c r="FSC73" s="201"/>
      <c r="FSD73" s="201"/>
      <c r="FSE73" s="201"/>
      <c r="FSF73" s="201"/>
      <c r="FSG73" s="201"/>
      <c r="FSH73" s="201"/>
      <c r="FSI73" s="201"/>
      <c r="FSJ73" s="201"/>
      <c r="FSK73" s="201"/>
      <c r="FSL73" s="201"/>
      <c r="FSM73" s="201"/>
      <c r="FSN73" s="201"/>
      <c r="FSO73" s="201"/>
      <c r="FSP73" s="201"/>
      <c r="FSQ73" s="201"/>
      <c r="FSR73" s="201"/>
      <c r="FSS73" s="201"/>
      <c r="FST73" s="201"/>
      <c r="FSU73" s="201"/>
      <c r="FSV73" s="201"/>
      <c r="FSW73" s="201"/>
      <c r="FSX73" s="201"/>
      <c r="FSY73" s="201"/>
      <c r="FSZ73" s="201"/>
      <c r="FTA73" s="201"/>
      <c r="FTB73" s="201"/>
      <c r="FTC73" s="201"/>
      <c r="FTD73" s="201"/>
      <c r="FTE73" s="201"/>
      <c r="FTF73" s="201"/>
      <c r="FTG73" s="201"/>
      <c r="FTH73" s="201"/>
      <c r="FTI73" s="201"/>
      <c r="FTJ73" s="201"/>
      <c r="FTK73" s="201"/>
      <c r="FTL73" s="201"/>
      <c r="FTM73" s="201"/>
      <c r="FTN73" s="201"/>
      <c r="FTO73" s="201"/>
      <c r="FTP73" s="201"/>
      <c r="FTQ73" s="201"/>
      <c r="FTR73" s="201"/>
      <c r="FTS73" s="201"/>
      <c r="FTT73" s="201"/>
      <c r="FTU73" s="201"/>
      <c r="FTV73" s="201"/>
      <c r="FTW73" s="201"/>
      <c r="FTX73" s="201"/>
      <c r="FTY73" s="201"/>
      <c r="FTZ73" s="201"/>
      <c r="FUA73" s="201"/>
      <c r="FUB73" s="201"/>
      <c r="FUC73" s="201"/>
      <c r="FUD73" s="201"/>
      <c r="FUE73" s="201"/>
      <c r="FUF73" s="201"/>
      <c r="FUG73" s="201"/>
      <c r="FUH73" s="201"/>
      <c r="FUI73" s="201"/>
      <c r="FUJ73" s="201"/>
      <c r="FUK73" s="201"/>
      <c r="FUL73" s="201"/>
      <c r="FUM73" s="201"/>
      <c r="FUN73" s="201"/>
      <c r="FUO73" s="201"/>
      <c r="FUP73" s="201"/>
      <c r="FUQ73" s="201"/>
      <c r="FUR73" s="201"/>
      <c r="FUS73" s="201"/>
      <c r="FUT73" s="201"/>
      <c r="FUU73" s="201"/>
      <c r="FUV73" s="201"/>
      <c r="FUW73" s="201"/>
      <c r="FUX73" s="201"/>
      <c r="FUY73" s="201"/>
      <c r="FUZ73" s="201"/>
      <c r="FVA73" s="201"/>
      <c r="FVB73" s="201"/>
      <c r="FVC73" s="201"/>
      <c r="FVD73" s="201"/>
      <c r="FVE73" s="201"/>
      <c r="FVF73" s="201"/>
      <c r="FVG73" s="201"/>
      <c r="FVH73" s="201"/>
      <c r="FVI73" s="201"/>
      <c r="FVJ73" s="201"/>
      <c r="FVK73" s="201"/>
      <c r="FVL73" s="201"/>
      <c r="FVM73" s="201"/>
      <c r="FVN73" s="201"/>
      <c r="FVO73" s="201"/>
      <c r="FVP73" s="201"/>
      <c r="FVQ73" s="201"/>
      <c r="FVR73" s="201"/>
      <c r="FVS73" s="201"/>
      <c r="FVT73" s="201"/>
      <c r="FVU73" s="201"/>
      <c r="FVV73" s="201"/>
      <c r="FVW73" s="201"/>
      <c r="FVX73" s="201"/>
      <c r="FVY73" s="201"/>
      <c r="FVZ73" s="201"/>
      <c r="FWA73" s="201"/>
      <c r="FWB73" s="201"/>
      <c r="FWC73" s="201"/>
      <c r="FWD73" s="201"/>
      <c r="FWE73" s="201"/>
      <c r="FWF73" s="201"/>
      <c r="FWG73" s="201"/>
      <c r="FWH73" s="201"/>
      <c r="FWI73" s="201"/>
      <c r="FWJ73" s="201"/>
      <c r="FWK73" s="201"/>
      <c r="FWL73" s="201"/>
      <c r="FWM73" s="201"/>
      <c r="FWN73" s="201"/>
      <c r="FWO73" s="201"/>
      <c r="FWP73" s="201"/>
      <c r="FWQ73" s="201"/>
      <c r="FWR73" s="201"/>
      <c r="FWS73" s="201"/>
      <c r="FWT73" s="201"/>
      <c r="FWU73" s="201"/>
      <c r="FWV73" s="201"/>
      <c r="FWW73" s="201"/>
      <c r="FWX73" s="201"/>
      <c r="FWY73" s="201"/>
      <c r="FWZ73" s="201"/>
      <c r="FXA73" s="201"/>
      <c r="FXB73" s="201"/>
      <c r="FXC73" s="201"/>
      <c r="FXD73" s="201"/>
      <c r="FXE73" s="201"/>
      <c r="FXF73" s="201"/>
      <c r="FXG73" s="201"/>
      <c r="FXH73" s="201"/>
      <c r="FXI73" s="201"/>
      <c r="FXJ73" s="201"/>
      <c r="FXK73" s="201"/>
      <c r="FXL73" s="201"/>
      <c r="FXM73" s="201"/>
      <c r="FXN73" s="201"/>
      <c r="FXO73" s="201"/>
      <c r="FXP73" s="201"/>
      <c r="FXQ73" s="201"/>
      <c r="FXR73" s="201"/>
      <c r="FXS73" s="201"/>
      <c r="FXT73" s="201"/>
      <c r="FXU73" s="201"/>
      <c r="FXV73" s="201"/>
      <c r="FXW73" s="201"/>
      <c r="FXX73" s="201"/>
      <c r="FXY73" s="201"/>
      <c r="FXZ73" s="201"/>
      <c r="FYA73" s="201"/>
      <c r="FYB73" s="201"/>
      <c r="FYC73" s="201"/>
      <c r="FYD73" s="201"/>
      <c r="FYE73" s="201"/>
      <c r="FYF73" s="201"/>
      <c r="FYG73" s="201"/>
      <c r="FYH73" s="201"/>
      <c r="FYI73" s="201"/>
      <c r="FYJ73" s="201"/>
      <c r="FYK73" s="201"/>
      <c r="FYL73" s="201"/>
      <c r="FYM73" s="201"/>
      <c r="FYN73" s="201"/>
      <c r="FYO73" s="201"/>
      <c r="FYP73" s="201"/>
      <c r="FYQ73" s="201"/>
      <c r="FYR73" s="201"/>
      <c r="FYS73" s="201"/>
      <c r="FYT73" s="201"/>
      <c r="FYU73" s="201"/>
      <c r="FYV73" s="201"/>
      <c r="FYW73" s="201"/>
      <c r="FYX73" s="201"/>
      <c r="FYY73" s="201"/>
      <c r="FYZ73" s="201"/>
      <c r="FZA73" s="201"/>
      <c r="FZB73" s="201"/>
      <c r="FZC73" s="201"/>
      <c r="FZD73" s="201"/>
      <c r="FZE73" s="201"/>
      <c r="FZF73" s="201"/>
      <c r="FZG73" s="201"/>
      <c r="FZH73" s="201"/>
      <c r="FZI73" s="201"/>
      <c r="FZJ73" s="201"/>
      <c r="FZK73" s="201"/>
      <c r="FZL73" s="201"/>
      <c r="FZM73" s="201"/>
      <c r="FZN73" s="201"/>
      <c r="FZO73" s="201"/>
      <c r="FZP73" s="201"/>
      <c r="FZQ73" s="201"/>
      <c r="FZR73" s="201"/>
      <c r="FZS73" s="201"/>
      <c r="FZT73" s="201"/>
      <c r="FZU73" s="201"/>
      <c r="FZV73" s="201"/>
      <c r="FZW73" s="201"/>
      <c r="FZX73" s="201"/>
      <c r="FZY73" s="201"/>
      <c r="FZZ73" s="201"/>
      <c r="GAA73" s="201"/>
      <c r="GAB73" s="201"/>
      <c r="GAC73" s="201"/>
      <c r="GAD73" s="201"/>
      <c r="GAE73" s="201"/>
      <c r="GAF73" s="201"/>
      <c r="GAG73" s="201"/>
      <c r="GAH73" s="201"/>
      <c r="GAI73" s="201"/>
      <c r="GAJ73" s="201"/>
      <c r="GAK73" s="201"/>
      <c r="GAL73" s="201"/>
      <c r="GAM73" s="201"/>
      <c r="GAN73" s="201"/>
      <c r="GAO73" s="201"/>
      <c r="GAP73" s="201"/>
      <c r="GAQ73" s="201"/>
      <c r="GAR73" s="201"/>
      <c r="GAS73" s="201"/>
      <c r="GAT73" s="201"/>
      <c r="GAU73" s="201"/>
      <c r="GAV73" s="201"/>
      <c r="GAW73" s="201"/>
      <c r="GAX73" s="201"/>
      <c r="GAY73" s="201"/>
      <c r="GAZ73" s="201"/>
      <c r="GBA73" s="201"/>
      <c r="GBB73" s="201"/>
      <c r="GBC73" s="201"/>
      <c r="GBD73" s="201"/>
      <c r="GBE73" s="201"/>
      <c r="GBF73" s="201"/>
      <c r="GBG73" s="201"/>
      <c r="GBH73" s="201"/>
      <c r="GBI73" s="201"/>
      <c r="GBJ73" s="201"/>
      <c r="GBK73" s="201"/>
      <c r="GBL73" s="201"/>
      <c r="GBM73" s="201"/>
      <c r="GBN73" s="201"/>
      <c r="GBO73" s="201"/>
      <c r="GBP73" s="201"/>
      <c r="GBQ73" s="201"/>
      <c r="GBR73" s="201"/>
      <c r="GBS73" s="201"/>
      <c r="GBT73" s="201"/>
      <c r="GBU73" s="201"/>
      <c r="GBV73" s="201"/>
      <c r="GBW73" s="201"/>
      <c r="GBX73" s="201"/>
      <c r="GBY73" s="201"/>
      <c r="GBZ73" s="201"/>
      <c r="GCA73" s="201"/>
      <c r="GCB73" s="201"/>
      <c r="GCC73" s="201"/>
      <c r="GCD73" s="201"/>
      <c r="GCE73" s="201"/>
      <c r="GCF73" s="201"/>
      <c r="GCG73" s="201"/>
      <c r="GCH73" s="201"/>
      <c r="GCI73" s="201"/>
      <c r="GCJ73" s="201"/>
      <c r="GCK73" s="201"/>
      <c r="GCL73" s="201"/>
      <c r="GCM73" s="201"/>
      <c r="GCN73" s="201"/>
      <c r="GCO73" s="201"/>
      <c r="GCP73" s="201"/>
      <c r="GCQ73" s="201"/>
      <c r="GCR73" s="201"/>
      <c r="GCS73" s="201"/>
      <c r="GCT73" s="201"/>
      <c r="GCU73" s="201"/>
      <c r="GCV73" s="201"/>
      <c r="GCW73" s="201"/>
      <c r="GCX73" s="201"/>
      <c r="GCY73" s="201"/>
      <c r="GCZ73" s="201"/>
      <c r="GDA73" s="201"/>
      <c r="GDB73" s="201"/>
      <c r="GDC73" s="201"/>
      <c r="GDD73" s="201"/>
      <c r="GDE73" s="201"/>
      <c r="GDF73" s="201"/>
      <c r="GDG73" s="201"/>
      <c r="GDH73" s="201"/>
      <c r="GDI73" s="201"/>
      <c r="GDJ73" s="201"/>
      <c r="GDK73" s="201"/>
      <c r="GDL73" s="201"/>
      <c r="GDM73" s="201"/>
      <c r="GDN73" s="201"/>
      <c r="GDO73" s="201"/>
      <c r="GDP73" s="201"/>
      <c r="GDQ73" s="201"/>
      <c r="GDR73" s="201"/>
      <c r="GDS73" s="201"/>
      <c r="GDT73" s="201"/>
      <c r="GDU73" s="201"/>
      <c r="GDV73" s="201"/>
      <c r="GDW73" s="201"/>
      <c r="GDX73" s="201"/>
      <c r="GDY73" s="201"/>
      <c r="GDZ73" s="201"/>
      <c r="GEA73" s="201"/>
      <c r="GEB73" s="201"/>
      <c r="GEC73" s="201"/>
      <c r="GED73" s="201"/>
      <c r="GEE73" s="201"/>
      <c r="GEF73" s="201"/>
      <c r="GEG73" s="201"/>
      <c r="GEH73" s="201"/>
      <c r="GEI73" s="201"/>
      <c r="GEJ73" s="201"/>
      <c r="GEK73" s="201"/>
      <c r="GEL73" s="201"/>
      <c r="GEM73" s="201"/>
      <c r="GEN73" s="201"/>
      <c r="GEO73" s="201"/>
      <c r="GEP73" s="201"/>
      <c r="GEQ73" s="201"/>
      <c r="GER73" s="201"/>
      <c r="GES73" s="201"/>
      <c r="GET73" s="201"/>
      <c r="GEU73" s="201"/>
      <c r="GEV73" s="201"/>
      <c r="GEW73" s="201"/>
      <c r="GEX73" s="201"/>
      <c r="GEY73" s="201"/>
      <c r="GEZ73" s="201"/>
      <c r="GFA73" s="201"/>
      <c r="GFB73" s="201"/>
      <c r="GFC73" s="201"/>
      <c r="GFD73" s="201"/>
      <c r="GFE73" s="201"/>
      <c r="GFF73" s="201"/>
      <c r="GFG73" s="201"/>
      <c r="GFH73" s="201"/>
      <c r="GFI73" s="201"/>
      <c r="GFJ73" s="201"/>
      <c r="GFK73" s="201"/>
      <c r="GFL73" s="201"/>
      <c r="GFM73" s="201"/>
      <c r="GFN73" s="201"/>
      <c r="GFO73" s="201"/>
      <c r="GFP73" s="201"/>
      <c r="GFQ73" s="201"/>
      <c r="GFR73" s="201"/>
      <c r="GFS73" s="201"/>
      <c r="GFT73" s="201"/>
      <c r="GFU73" s="201"/>
      <c r="GFV73" s="201"/>
      <c r="GFW73" s="201"/>
      <c r="GFX73" s="201"/>
      <c r="GFY73" s="201"/>
      <c r="GFZ73" s="201"/>
      <c r="GGA73" s="201"/>
      <c r="GGB73" s="201"/>
      <c r="GGC73" s="201"/>
      <c r="GGD73" s="201"/>
      <c r="GGE73" s="201"/>
      <c r="GGF73" s="201"/>
      <c r="GGG73" s="201"/>
      <c r="GGH73" s="201"/>
      <c r="GGI73" s="201"/>
      <c r="GGJ73" s="201"/>
      <c r="GGK73" s="201"/>
      <c r="GGL73" s="201"/>
      <c r="GGM73" s="201"/>
      <c r="GGN73" s="201"/>
      <c r="GGO73" s="201"/>
      <c r="GGP73" s="201"/>
      <c r="GGQ73" s="201"/>
      <c r="GGR73" s="201"/>
      <c r="GGS73" s="201"/>
      <c r="GGT73" s="201"/>
      <c r="GGU73" s="201"/>
      <c r="GGV73" s="201"/>
      <c r="GGW73" s="201"/>
      <c r="GGX73" s="201"/>
      <c r="GGY73" s="201"/>
      <c r="GGZ73" s="201"/>
      <c r="GHA73" s="201"/>
      <c r="GHB73" s="201"/>
      <c r="GHC73" s="201"/>
      <c r="GHD73" s="201"/>
      <c r="GHE73" s="201"/>
      <c r="GHF73" s="201"/>
      <c r="GHG73" s="201"/>
      <c r="GHH73" s="201"/>
      <c r="GHI73" s="201"/>
      <c r="GHJ73" s="201"/>
      <c r="GHK73" s="201"/>
      <c r="GHL73" s="201"/>
      <c r="GHM73" s="201"/>
      <c r="GHN73" s="201"/>
      <c r="GHO73" s="201"/>
      <c r="GHP73" s="201"/>
      <c r="GHQ73" s="201"/>
      <c r="GHR73" s="201"/>
      <c r="GHS73" s="201"/>
      <c r="GHT73" s="201"/>
      <c r="GHU73" s="201"/>
      <c r="GHV73" s="201"/>
      <c r="GHW73" s="201"/>
      <c r="GHX73" s="201"/>
      <c r="GHY73" s="201"/>
      <c r="GHZ73" s="201"/>
      <c r="GIA73" s="201"/>
      <c r="GIB73" s="201"/>
      <c r="GIC73" s="201"/>
      <c r="GID73" s="201"/>
      <c r="GIE73" s="201"/>
      <c r="GIF73" s="201"/>
      <c r="GIG73" s="201"/>
      <c r="GIH73" s="201"/>
      <c r="GII73" s="201"/>
      <c r="GIJ73" s="201"/>
      <c r="GIK73" s="201"/>
      <c r="GIL73" s="201"/>
      <c r="GIM73" s="201"/>
      <c r="GIN73" s="201"/>
      <c r="GIO73" s="201"/>
      <c r="GIP73" s="201"/>
      <c r="GIQ73" s="201"/>
      <c r="GIR73" s="201"/>
      <c r="GIS73" s="201"/>
      <c r="GIT73" s="201"/>
      <c r="GIU73" s="201"/>
      <c r="GIV73" s="201"/>
      <c r="GIW73" s="201"/>
      <c r="GIX73" s="201"/>
      <c r="GIY73" s="201"/>
      <c r="GIZ73" s="201"/>
      <c r="GJA73" s="201"/>
      <c r="GJB73" s="201"/>
      <c r="GJC73" s="201"/>
      <c r="GJD73" s="201"/>
      <c r="GJE73" s="201"/>
      <c r="GJF73" s="201"/>
      <c r="GJG73" s="201"/>
      <c r="GJH73" s="201"/>
      <c r="GJI73" s="201"/>
      <c r="GJJ73" s="201"/>
      <c r="GJK73" s="201"/>
      <c r="GJL73" s="201"/>
      <c r="GJM73" s="201"/>
      <c r="GJN73" s="201"/>
      <c r="GJO73" s="201"/>
      <c r="GJP73" s="201"/>
      <c r="GJQ73" s="201"/>
      <c r="GJR73" s="201"/>
      <c r="GJS73" s="201"/>
      <c r="GJT73" s="201"/>
      <c r="GJU73" s="201"/>
      <c r="GJV73" s="201"/>
      <c r="GJW73" s="201"/>
      <c r="GJX73" s="201"/>
      <c r="GJY73" s="201"/>
      <c r="GJZ73" s="201"/>
      <c r="GKA73" s="201"/>
      <c r="GKB73" s="201"/>
      <c r="GKC73" s="201"/>
      <c r="GKD73" s="201"/>
      <c r="GKE73" s="201"/>
      <c r="GKF73" s="201"/>
      <c r="GKG73" s="201"/>
      <c r="GKH73" s="201"/>
      <c r="GKI73" s="201"/>
      <c r="GKJ73" s="201"/>
      <c r="GKK73" s="201"/>
      <c r="GKL73" s="201"/>
      <c r="GKM73" s="201"/>
      <c r="GKN73" s="201"/>
      <c r="GKO73" s="201"/>
      <c r="GKP73" s="201"/>
      <c r="GKQ73" s="201"/>
      <c r="GKR73" s="201"/>
      <c r="GKS73" s="201"/>
      <c r="GKT73" s="201"/>
      <c r="GKU73" s="201"/>
      <c r="GKV73" s="201"/>
      <c r="GKW73" s="201"/>
      <c r="GKX73" s="201"/>
      <c r="GKY73" s="201"/>
      <c r="GKZ73" s="201"/>
      <c r="GLA73" s="201"/>
      <c r="GLB73" s="201"/>
      <c r="GLC73" s="201"/>
      <c r="GLD73" s="201"/>
      <c r="GLE73" s="201"/>
      <c r="GLF73" s="201"/>
      <c r="GLG73" s="201"/>
      <c r="GLH73" s="201"/>
      <c r="GLI73" s="201"/>
      <c r="GLJ73" s="201"/>
      <c r="GLK73" s="201"/>
      <c r="GLL73" s="201"/>
      <c r="GLM73" s="201"/>
      <c r="GLN73" s="201"/>
      <c r="GLO73" s="201"/>
      <c r="GLP73" s="201"/>
      <c r="GLQ73" s="201"/>
      <c r="GLR73" s="201"/>
      <c r="GLS73" s="201"/>
      <c r="GLT73" s="201"/>
      <c r="GLU73" s="201"/>
      <c r="GLV73" s="201"/>
      <c r="GLW73" s="201"/>
      <c r="GLX73" s="201"/>
      <c r="GLY73" s="201"/>
      <c r="GLZ73" s="201"/>
      <c r="GMA73" s="201"/>
      <c r="GMB73" s="201"/>
      <c r="GMC73" s="201"/>
      <c r="GMD73" s="201"/>
      <c r="GME73" s="201"/>
      <c r="GMF73" s="201"/>
      <c r="GMG73" s="201"/>
      <c r="GMH73" s="201"/>
      <c r="GMI73" s="201"/>
      <c r="GMJ73" s="201"/>
      <c r="GMK73" s="201"/>
      <c r="GML73" s="201"/>
      <c r="GMM73" s="201"/>
      <c r="GMN73" s="201"/>
      <c r="GMO73" s="201"/>
      <c r="GMP73" s="201"/>
      <c r="GMQ73" s="201"/>
      <c r="GMR73" s="201"/>
      <c r="GMS73" s="201"/>
      <c r="GMT73" s="201"/>
      <c r="GMU73" s="201"/>
      <c r="GMV73" s="201"/>
      <c r="GMW73" s="201"/>
      <c r="GMX73" s="201"/>
      <c r="GMY73" s="201"/>
      <c r="GMZ73" s="201"/>
      <c r="GNA73" s="201"/>
      <c r="GNB73" s="201"/>
      <c r="GNC73" s="201"/>
      <c r="GND73" s="201"/>
      <c r="GNE73" s="201"/>
      <c r="GNF73" s="201"/>
      <c r="GNG73" s="201"/>
      <c r="GNH73" s="201"/>
      <c r="GNI73" s="201"/>
      <c r="GNJ73" s="201"/>
      <c r="GNK73" s="201"/>
      <c r="GNL73" s="201"/>
      <c r="GNM73" s="201"/>
      <c r="GNN73" s="201"/>
      <c r="GNO73" s="201"/>
      <c r="GNP73" s="201"/>
      <c r="GNQ73" s="201"/>
      <c r="GNR73" s="201"/>
      <c r="GNS73" s="201"/>
      <c r="GNT73" s="201"/>
      <c r="GNU73" s="201"/>
      <c r="GNV73" s="201"/>
      <c r="GNW73" s="201"/>
      <c r="GNX73" s="201"/>
      <c r="GNY73" s="201"/>
      <c r="GNZ73" s="201"/>
      <c r="GOA73" s="201"/>
      <c r="GOB73" s="201"/>
      <c r="GOC73" s="201"/>
      <c r="GOD73" s="201"/>
      <c r="GOE73" s="201"/>
      <c r="GOF73" s="201"/>
      <c r="GOG73" s="201"/>
      <c r="GOH73" s="201"/>
      <c r="GOI73" s="201"/>
      <c r="GOJ73" s="201"/>
      <c r="GOK73" s="201"/>
      <c r="GOL73" s="201"/>
      <c r="GOM73" s="201"/>
      <c r="GON73" s="201"/>
      <c r="GOO73" s="201"/>
      <c r="GOP73" s="201"/>
      <c r="GOQ73" s="201"/>
      <c r="GOR73" s="201"/>
      <c r="GOS73" s="201"/>
      <c r="GOT73" s="201"/>
      <c r="GOU73" s="201"/>
      <c r="GOV73" s="201"/>
      <c r="GOW73" s="201"/>
      <c r="GOX73" s="201"/>
      <c r="GOY73" s="201"/>
      <c r="GOZ73" s="201"/>
      <c r="GPA73" s="201"/>
      <c r="GPB73" s="201"/>
      <c r="GPC73" s="201"/>
      <c r="GPD73" s="201"/>
      <c r="GPE73" s="201"/>
      <c r="GPF73" s="201"/>
      <c r="GPG73" s="201"/>
      <c r="GPH73" s="201"/>
      <c r="GPI73" s="201"/>
      <c r="GPJ73" s="201"/>
      <c r="GPK73" s="201"/>
      <c r="GPL73" s="201"/>
      <c r="GPM73" s="201"/>
      <c r="GPN73" s="201"/>
      <c r="GPO73" s="201"/>
      <c r="GPP73" s="201"/>
      <c r="GPQ73" s="201"/>
      <c r="GPR73" s="201"/>
      <c r="GPS73" s="201"/>
      <c r="GPT73" s="201"/>
      <c r="GPU73" s="201"/>
      <c r="GPV73" s="201"/>
      <c r="GPW73" s="201"/>
      <c r="GPX73" s="201"/>
      <c r="GPY73" s="201"/>
      <c r="GPZ73" s="201"/>
      <c r="GQA73" s="201"/>
      <c r="GQB73" s="201"/>
      <c r="GQC73" s="201"/>
      <c r="GQD73" s="201"/>
      <c r="GQE73" s="201"/>
      <c r="GQF73" s="201"/>
      <c r="GQG73" s="201"/>
      <c r="GQH73" s="201"/>
      <c r="GQI73" s="201"/>
      <c r="GQJ73" s="201"/>
      <c r="GQK73" s="201"/>
      <c r="GQL73" s="201"/>
      <c r="GQM73" s="201"/>
      <c r="GQN73" s="201"/>
      <c r="GQO73" s="201"/>
      <c r="GQP73" s="201"/>
      <c r="GQQ73" s="201"/>
      <c r="GQR73" s="201"/>
      <c r="GQS73" s="201"/>
      <c r="GQT73" s="201"/>
      <c r="GQU73" s="201"/>
      <c r="GQV73" s="201"/>
      <c r="GQW73" s="201"/>
      <c r="GQX73" s="201"/>
      <c r="GQY73" s="201"/>
      <c r="GQZ73" s="201"/>
      <c r="GRA73" s="201"/>
      <c r="GRB73" s="201"/>
      <c r="GRC73" s="201"/>
      <c r="GRD73" s="201"/>
      <c r="GRE73" s="201"/>
      <c r="GRF73" s="201"/>
      <c r="GRG73" s="201"/>
      <c r="GRH73" s="201"/>
      <c r="GRI73" s="201"/>
      <c r="GRJ73" s="201"/>
      <c r="GRK73" s="201"/>
      <c r="GRL73" s="201"/>
      <c r="GRM73" s="201"/>
      <c r="GRN73" s="201"/>
      <c r="GRO73" s="201"/>
      <c r="GRP73" s="201"/>
      <c r="GRQ73" s="201"/>
      <c r="GRR73" s="201"/>
      <c r="GRS73" s="201"/>
      <c r="GRT73" s="201"/>
      <c r="GRU73" s="201"/>
      <c r="GRV73" s="201"/>
      <c r="GRW73" s="201"/>
      <c r="GRX73" s="201"/>
      <c r="GRY73" s="201"/>
      <c r="GRZ73" s="201"/>
      <c r="GSA73" s="201"/>
      <c r="GSB73" s="201"/>
      <c r="GSC73" s="201"/>
      <c r="GSD73" s="201"/>
      <c r="GSE73" s="201"/>
      <c r="GSF73" s="201"/>
      <c r="GSG73" s="201"/>
      <c r="GSH73" s="201"/>
      <c r="GSI73" s="201"/>
      <c r="GSJ73" s="201"/>
      <c r="GSK73" s="201"/>
      <c r="GSL73" s="201"/>
      <c r="GSM73" s="201"/>
      <c r="GSN73" s="201"/>
      <c r="GSO73" s="201"/>
      <c r="GSP73" s="201"/>
      <c r="GSQ73" s="201"/>
      <c r="GSR73" s="201"/>
      <c r="GSS73" s="201"/>
      <c r="GST73" s="201"/>
      <c r="GSU73" s="201"/>
      <c r="GSV73" s="201"/>
      <c r="GSW73" s="201"/>
      <c r="GSX73" s="201"/>
      <c r="GSY73" s="201"/>
      <c r="GSZ73" s="201"/>
      <c r="GTA73" s="201"/>
      <c r="GTB73" s="201"/>
      <c r="GTC73" s="201"/>
      <c r="GTD73" s="201"/>
      <c r="GTE73" s="201"/>
      <c r="GTF73" s="201"/>
      <c r="GTG73" s="201"/>
      <c r="GTH73" s="201"/>
      <c r="GTI73" s="201"/>
      <c r="GTJ73" s="201"/>
      <c r="GTK73" s="201"/>
      <c r="GTL73" s="201"/>
      <c r="GTM73" s="201"/>
      <c r="GTN73" s="201"/>
      <c r="GTO73" s="201"/>
      <c r="GTP73" s="201"/>
      <c r="GTQ73" s="201"/>
      <c r="GTR73" s="201"/>
      <c r="GTS73" s="201"/>
      <c r="GTT73" s="201"/>
      <c r="GTU73" s="201"/>
      <c r="GTV73" s="201"/>
      <c r="GTW73" s="201"/>
      <c r="GTX73" s="201"/>
      <c r="GTY73" s="201"/>
      <c r="GTZ73" s="201"/>
      <c r="GUA73" s="201"/>
      <c r="GUB73" s="201"/>
      <c r="GUC73" s="201"/>
      <c r="GUD73" s="201"/>
      <c r="GUE73" s="201"/>
      <c r="GUF73" s="201"/>
      <c r="GUG73" s="201"/>
      <c r="GUH73" s="201"/>
      <c r="GUI73" s="201"/>
      <c r="GUJ73" s="201"/>
      <c r="GUK73" s="201"/>
      <c r="GUL73" s="201"/>
      <c r="GUM73" s="201"/>
      <c r="GUN73" s="201"/>
      <c r="GUO73" s="201"/>
      <c r="GUP73" s="201"/>
      <c r="GUQ73" s="201"/>
      <c r="GUR73" s="201"/>
      <c r="GUS73" s="201"/>
      <c r="GUT73" s="201"/>
      <c r="GUU73" s="201"/>
      <c r="GUV73" s="201"/>
      <c r="GUW73" s="201"/>
      <c r="GUX73" s="201"/>
      <c r="GUY73" s="201"/>
      <c r="GUZ73" s="201"/>
      <c r="GVA73" s="201"/>
      <c r="GVB73" s="201"/>
      <c r="GVC73" s="201"/>
      <c r="GVD73" s="201"/>
      <c r="GVE73" s="201"/>
      <c r="GVF73" s="201"/>
      <c r="GVG73" s="201"/>
      <c r="GVH73" s="201"/>
      <c r="GVI73" s="201"/>
      <c r="GVJ73" s="201"/>
      <c r="GVK73" s="201"/>
      <c r="GVL73" s="201"/>
      <c r="GVM73" s="201"/>
      <c r="GVN73" s="201"/>
      <c r="GVO73" s="201"/>
      <c r="GVP73" s="201"/>
      <c r="GVQ73" s="201"/>
      <c r="GVR73" s="201"/>
      <c r="GVS73" s="201"/>
      <c r="GVT73" s="201"/>
      <c r="GVU73" s="201"/>
      <c r="GVV73" s="201"/>
      <c r="GVW73" s="201"/>
      <c r="GVX73" s="201"/>
      <c r="GVY73" s="201"/>
      <c r="GVZ73" s="201"/>
      <c r="GWA73" s="201"/>
      <c r="GWB73" s="201"/>
      <c r="GWC73" s="201"/>
      <c r="GWD73" s="201"/>
      <c r="GWE73" s="201"/>
      <c r="GWF73" s="201"/>
      <c r="GWG73" s="201"/>
      <c r="GWH73" s="201"/>
      <c r="GWI73" s="201"/>
      <c r="GWJ73" s="201"/>
      <c r="GWK73" s="201"/>
      <c r="GWL73" s="201"/>
      <c r="GWM73" s="201"/>
      <c r="GWN73" s="201"/>
      <c r="GWO73" s="201"/>
      <c r="GWP73" s="201"/>
      <c r="GWQ73" s="201"/>
      <c r="GWR73" s="201"/>
      <c r="GWS73" s="201"/>
      <c r="GWT73" s="201"/>
      <c r="GWU73" s="201"/>
      <c r="GWV73" s="201"/>
      <c r="GWW73" s="201"/>
      <c r="GWX73" s="201"/>
      <c r="GWY73" s="201"/>
      <c r="GWZ73" s="201"/>
      <c r="GXA73" s="201"/>
      <c r="GXB73" s="201"/>
      <c r="GXC73" s="201"/>
      <c r="GXD73" s="201"/>
      <c r="GXE73" s="201"/>
      <c r="GXF73" s="201"/>
      <c r="GXG73" s="201"/>
      <c r="GXH73" s="201"/>
      <c r="GXI73" s="201"/>
      <c r="GXJ73" s="201"/>
      <c r="GXK73" s="201"/>
      <c r="GXL73" s="201"/>
      <c r="GXM73" s="201"/>
      <c r="GXN73" s="201"/>
      <c r="GXO73" s="201"/>
      <c r="GXP73" s="201"/>
      <c r="GXQ73" s="201"/>
      <c r="GXR73" s="201"/>
      <c r="GXS73" s="201"/>
      <c r="GXT73" s="201"/>
      <c r="GXU73" s="201"/>
      <c r="GXV73" s="201"/>
      <c r="GXW73" s="201"/>
      <c r="GXX73" s="201"/>
      <c r="GXY73" s="201"/>
      <c r="GXZ73" s="201"/>
      <c r="GYA73" s="201"/>
      <c r="GYB73" s="201"/>
      <c r="GYC73" s="201"/>
      <c r="GYD73" s="201"/>
      <c r="GYE73" s="201"/>
      <c r="GYF73" s="201"/>
      <c r="GYG73" s="201"/>
      <c r="GYH73" s="201"/>
      <c r="GYI73" s="201"/>
      <c r="GYJ73" s="201"/>
      <c r="GYK73" s="201"/>
      <c r="GYL73" s="201"/>
      <c r="GYM73" s="201"/>
      <c r="GYN73" s="201"/>
      <c r="GYO73" s="201"/>
      <c r="GYP73" s="201"/>
      <c r="GYQ73" s="201"/>
      <c r="GYR73" s="201"/>
      <c r="GYS73" s="201"/>
      <c r="GYT73" s="201"/>
      <c r="GYU73" s="201"/>
      <c r="GYV73" s="201"/>
      <c r="GYW73" s="201"/>
      <c r="GYX73" s="201"/>
      <c r="GYY73" s="201"/>
      <c r="GYZ73" s="201"/>
      <c r="GZA73" s="201"/>
      <c r="GZB73" s="201"/>
      <c r="GZC73" s="201"/>
      <c r="GZD73" s="201"/>
      <c r="GZE73" s="201"/>
      <c r="GZF73" s="201"/>
      <c r="GZG73" s="201"/>
      <c r="GZH73" s="201"/>
      <c r="GZI73" s="201"/>
      <c r="GZJ73" s="201"/>
      <c r="GZK73" s="201"/>
      <c r="GZL73" s="201"/>
      <c r="GZM73" s="201"/>
      <c r="GZN73" s="201"/>
      <c r="GZO73" s="201"/>
      <c r="GZP73" s="201"/>
      <c r="GZQ73" s="201"/>
      <c r="GZR73" s="201"/>
      <c r="GZS73" s="201"/>
      <c r="GZT73" s="201"/>
      <c r="GZU73" s="201"/>
      <c r="GZV73" s="201"/>
      <c r="GZW73" s="201"/>
      <c r="GZX73" s="201"/>
      <c r="GZY73" s="201"/>
      <c r="GZZ73" s="201"/>
      <c r="HAA73" s="201"/>
      <c r="HAB73" s="201"/>
      <c r="HAC73" s="201"/>
      <c r="HAD73" s="201"/>
      <c r="HAE73" s="201"/>
      <c r="HAF73" s="201"/>
      <c r="HAG73" s="201"/>
      <c r="HAH73" s="201"/>
      <c r="HAI73" s="201"/>
      <c r="HAJ73" s="201"/>
      <c r="HAK73" s="201"/>
      <c r="HAL73" s="201"/>
      <c r="HAM73" s="201"/>
      <c r="HAN73" s="201"/>
      <c r="HAO73" s="201"/>
      <c r="HAP73" s="201"/>
      <c r="HAQ73" s="201"/>
      <c r="HAR73" s="201"/>
      <c r="HAS73" s="201"/>
      <c r="HAT73" s="201"/>
      <c r="HAU73" s="201"/>
      <c r="HAV73" s="201"/>
      <c r="HAW73" s="201"/>
      <c r="HAX73" s="201"/>
      <c r="HAY73" s="201"/>
      <c r="HAZ73" s="201"/>
      <c r="HBA73" s="201"/>
      <c r="HBB73" s="201"/>
      <c r="HBC73" s="201"/>
      <c r="HBD73" s="201"/>
      <c r="HBE73" s="201"/>
      <c r="HBF73" s="201"/>
      <c r="HBG73" s="201"/>
      <c r="HBH73" s="201"/>
      <c r="HBI73" s="201"/>
      <c r="HBJ73" s="201"/>
      <c r="HBK73" s="201"/>
      <c r="HBL73" s="201"/>
      <c r="HBM73" s="201"/>
      <c r="HBN73" s="201"/>
      <c r="HBO73" s="201"/>
      <c r="HBP73" s="201"/>
      <c r="HBQ73" s="201"/>
      <c r="HBR73" s="201"/>
      <c r="HBS73" s="201"/>
      <c r="HBT73" s="201"/>
      <c r="HBU73" s="201"/>
      <c r="HBV73" s="201"/>
      <c r="HBW73" s="201"/>
      <c r="HBX73" s="201"/>
      <c r="HBY73" s="201"/>
      <c r="HBZ73" s="201"/>
      <c r="HCA73" s="201"/>
      <c r="HCB73" s="201"/>
      <c r="HCC73" s="201"/>
      <c r="HCD73" s="201"/>
      <c r="HCE73" s="201"/>
      <c r="HCF73" s="201"/>
      <c r="HCG73" s="201"/>
      <c r="HCH73" s="201"/>
      <c r="HCI73" s="201"/>
      <c r="HCJ73" s="201"/>
      <c r="HCK73" s="201"/>
      <c r="HCL73" s="201"/>
      <c r="HCM73" s="201"/>
      <c r="HCN73" s="201"/>
      <c r="HCO73" s="201"/>
      <c r="HCP73" s="201"/>
      <c r="HCQ73" s="201"/>
      <c r="HCR73" s="201"/>
      <c r="HCS73" s="201"/>
      <c r="HCT73" s="201"/>
      <c r="HCU73" s="201"/>
      <c r="HCV73" s="201"/>
      <c r="HCW73" s="201"/>
      <c r="HCX73" s="201"/>
      <c r="HCY73" s="201"/>
      <c r="HCZ73" s="201"/>
      <c r="HDA73" s="201"/>
      <c r="HDB73" s="201"/>
      <c r="HDC73" s="201"/>
      <c r="HDD73" s="201"/>
      <c r="HDE73" s="201"/>
      <c r="HDF73" s="201"/>
      <c r="HDG73" s="201"/>
      <c r="HDH73" s="201"/>
      <c r="HDI73" s="201"/>
      <c r="HDJ73" s="201"/>
      <c r="HDK73" s="201"/>
      <c r="HDL73" s="201"/>
      <c r="HDM73" s="201"/>
      <c r="HDN73" s="201"/>
      <c r="HDO73" s="201"/>
      <c r="HDP73" s="201"/>
      <c r="HDQ73" s="201"/>
      <c r="HDR73" s="201"/>
      <c r="HDS73" s="201"/>
      <c r="HDT73" s="201"/>
      <c r="HDU73" s="201"/>
      <c r="HDV73" s="201"/>
      <c r="HDW73" s="201"/>
      <c r="HDX73" s="201"/>
      <c r="HDY73" s="201"/>
      <c r="HDZ73" s="201"/>
      <c r="HEA73" s="201"/>
      <c r="HEB73" s="201"/>
      <c r="HEC73" s="201"/>
      <c r="HED73" s="201"/>
      <c r="HEE73" s="201"/>
      <c r="HEF73" s="201"/>
      <c r="HEG73" s="201"/>
      <c r="HEH73" s="201"/>
      <c r="HEI73" s="201"/>
      <c r="HEJ73" s="201"/>
      <c r="HEK73" s="201"/>
      <c r="HEL73" s="201"/>
      <c r="HEM73" s="201"/>
      <c r="HEN73" s="201"/>
      <c r="HEO73" s="201"/>
      <c r="HEP73" s="201"/>
      <c r="HEQ73" s="201"/>
      <c r="HER73" s="201"/>
      <c r="HES73" s="201"/>
      <c r="HET73" s="201"/>
      <c r="HEU73" s="201"/>
      <c r="HEV73" s="201"/>
      <c r="HEW73" s="201"/>
      <c r="HEX73" s="201"/>
      <c r="HEY73" s="201"/>
      <c r="HEZ73" s="201"/>
      <c r="HFA73" s="201"/>
      <c r="HFB73" s="201"/>
      <c r="HFC73" s="201"/>
      <c r="HFD73" s="201"/>
      <c r="HFE73" s="201"/>
      <c r="HFF73" s="201"/>
      <c r="HFG73" s="201"/>
      <c r="HFH73" s="201"/>
      <c r="HFI73" s="201"/>
      <c r="HFJ73" s="201"/>
      <c r="HFK73" s="201"/>
      <c r="HFL73" s="201"/>
      <c r="HFM73" s="201"/>
      <c r="HFN73" s="201"/>
      <c r="HFO73" s="201"/>
      <c r="HFP73" s="201"/>
      <c r="HFQ73" s="201"/>
      <c r="HFR73" s="201"/>
      <c r="HFS73" s="201"/>
      <c r="HFT73" s="201"/>
      <c r="HFU73" s="201"/>
      <c r="HFV73" s="201"/>
      <c r="HFW73" s="201"/>
      <c r="HFX73" s="201"/>
      <c r="HFY73" s="201"/>
      <c r="HFZ73" s="201"/>
      <c r="HGA73" s="201"/>
      <c r="HGB73" s="201"/>
      <c r="HGC73" s="201"/>
      <c r="HGD73" s="201"/>
      <c r="HGE73" s="201"/>
      <c r="HGF73" s="201"/>
      <c r="HGG73" s="201"/>
      <c r="HGH73" s="201"/>
      <c r="HGI73" s="201"/>
      <c r="HGJ73" s="201"/>
      <c r="HGK73" s="201"/>
      <c r="HGL73" s="201"/>
      <c r="HGM73" s="201"/>
      <c r="HGN73" s="201"/>
      <c r="HGO73" s="201"/>
      <c r="HGP73" s="201"/>
      <c r="HGQ73" s="201"/>
      <c r="HGR73" s="201"/>
      <c r="HGS73" s="201"/>
      <c r="HGT73" s="201"/>
      <c r="HGU73" s="201"/>
      <c r="HGV73" s="201"/>
      <c r="HGW73" s="201"/>
      <c r="HGX73" s="201"/>
      <c r="HGY73" s="201"/>
      <c r="HGZ73" s="201"/>
      <c r="HHA73" s="201"/>
      <c r="HHB73" s="201"/>
      <c r="HHC73" s="201"/>
      <c r="HHD73" s="201"/>
      <c r="HHE73" s="201"/>
      <c r="HHF73" s="201"/>
      <c r="HHG73" s="201"/>
      <c r="HHH73" s="201"/>
      <c r="HHI73" s="201"/>
      <c r="HHJ73" s="201"/>
      <c r="HHK73" s="201"/>
      <c r="HHL73" s="201"/>
      <c r="HHM73" s="201"/>
      <c r="HHN73" s="201"/>
      <c r="HHO73" s="201"/>
      <c r="HHP73" s="201"/>
      <c r="HHQ73" s="201"/>
      <c r="HHR73" s="201"/>
      <c r="HHS73" s="201"/>
      <c r="HHT73" s="201"/>
      <c r="HHU73" s="201"/>
      <c r="HHV73" s="201"/>
      <c r="HHW73" s="201"/>
      <c r="HHX73" s="201"/>
      <c r="HHY73" s="201"/>
      <c r="HHZ73" s="201"/>
      <c r="HIA73" s="201"/>
      <c r="HIB73" s="201"/>
      <c r="HIC73" s="201"/>
      <c r="HID73" s="201"/>
      <c r="HIE73" s="201"/>
      <c r="HIF73" s="201"/>
      <c r="HIG73" s="201"/>
      <c r="HIH73" s="201"/>
      <c r="HII73" s="201"/>
      <c r="HIJ73" s="201"/>
      <c r="HIK73" s="201"/>
      <c r="HIL73" s="201"/>
      <c r="HIM73" s="201"/>
      <c r="HIN73" s="201"/>
      <c r="HIO73" s="201"/>
      <c r="HIP73" s="201"/>
      <c r="HIQ73" s="201"/>
      <c r="HIR73" s="201"/>
      <c r="HIS73" s="201"/>
      <c r="HIT73" s="201"/>
      <c r="HIU73" s="201"/>
      <c r="HIV73" s="201"/>
      <c r="HIW73" s="201"/>
      <c r="HIX73" s="201"/>
      <c r="HIY73" s="201"/>
      <c r="HIZ73" s="201"/>
      <c r="HJA73" s="201"/>
      <c r="HJB73" s="201"/>
      <c r="HJC73" s="201"/>
      <c r="HJD73" s="201"/>
      <c r="HJE73" s="201"/>
      <c r="HJF73" s="201"/>
      <c r="HJG73" s="201"/>
      <c r="HJH73" s="201"/>
      <c r="HJI73" s="201"/>
      <c r="HJJ73" s="201"/>
      <c r="HJK73" s="201"/>
      <c r="HJL73" s="201"/>
      <c r="HJM73" s="201"/>
      <c r="HJN73" s="201"/>
      <c r="HJO73" s="201"/>
      <c r="HJP73" s="201"/>
      <c r="HJQ73" s="201"/>
      <c r="HJR73" s="201"/>
      <c r="HJS73" s="201"/>
      <c r="HJT73" s="201"/>
      <c r="HJU73" s="201"/>
      <c r="HJV73" s="201"/>
      <c r="HJW73" s="201"/>
      <c r="HJX73" s="201"/>
      <c r="HJY73" s="201"/>
      <c r="HJZ73" s="201"/>
      <c r="HKA73" s="201"/>
      <c r="HKB73" s="201"/>
      <c r="HKC73" s="201"/>
      <c r="HKD73" s="201"/>
      <c r="HKE73" s="201"/>
      <c r="HKF73" s="201"/>
      <c r="HKG73" s="201"/>
      <c r="HKH73" s="201"/>
      <c r="HKI73" s="201"/>
      <c r="HKJ73" s="201"/>
      <c r="HKK73" s="201"/>
      <c r="HKL73" s="201"/>
      <c r="HKM73" s="201"/>
      <c r="HKN73" s="201"/>
      <c r="HKO73" s="201"/>
      <c r="HKP73" s="201"/>
      <c r="HKQ73" s="201"/>
      <c r="HKR73" s="201"/>
      <c r="HKS73" s="201"/>
      <c r="HKT73" s="201"/>
      <c r="HKU73" s="201"/>
      <c r="HKV73" s="201"/>
      <c r="HKW73" s="201"/>
      <c r="HKX73" s="201"/>
      <c r="HKY73" s="201"/>
      <c r="HKZ73" s="201"/>
      <c r="HLA73" s="201"/>
      <c r="HLB73" s="201"/>
      <c r="HLC73" s="201"/>
      <c r="HLD73" s="201"/>
      <c r="HLE73" s="201"/>
      <c r="HLF73" s="201"/>
      <c r="HLG73" s="201"/>
      <c r="HLH73" s="201"/>
      <c r="HLI73" s="201"/>
      <c r="HLJ73" s="201"/>
      <c r="HLK73" s="201"/>
      <c r="HLL73" s="201"/>
      <c r="HLM73" s="201"/>
      <c r="HLN73" s="201"/>
      <c r="HLO73" s="201"/>
      <c r="HLP73" s="201"/>
      <c r="HLQ73" s="201"/>
      <c r="HLR73" s="201"/>
      <c r="HLS73" s="201"/>
      <c r="HLT73" s="201"/>
      <c r="HLU73" s="201"/>
      <c r="HLV73" s="201"/>
      <c r="HLW73" s="201"/>
      <c r="HLX73" s="201"/>
      <c r="HLY73" s="201"/>
      <c r="HLZ73" s="201"/>
      <c r="HMA73" s="201"/>
      <c r="HMB73" s="201"/>
      <c r="HMC73" s="201"/>
      <c r="HMD73" s="201"/>
      <c r="HME73" s="201"/>
      <c r="HMF73" s="201"/>
      <c r="HMG73" s="201"/>
      <c r="HMH73" s="201"/>
      <c r="HMI73" s="201"/>
      <c r="HMJ73" s="201"/>
      <c r="HMK73" s="201"/>
      <c r="HML73" s="201"/>
      <c r="HMM73" s="201"/>
      <c r="HMN73" s="201"/>
      <c r="HMO73" s="201"/>
      <c r="HMP73" s="201"/>
      <c r="HMQ73" s="201"/>
      <c r="HMR73" s="201"/>
      <c r="HMS73" s="201"/>
      <c r="HMT73" s="201"/>
      <c r="HMU73" s="201"/>
      <c r="HMV73" s="201"/>
      <c r="HMW73" s="201"/>
      <c r="HMX73" s="201"/>
      <c r="HMY73" s="201"/>
      <c r="HMZ73" s="201"/>
      <c r="HNA73" s="201"/>
      <c r="HNB73" s="201"/>
      <c r="HNC73" s="201"/>
      <c r="HND73" s="201"/>
      <c r="HNE73" s="201"/>
      <c r="HNF73" s="201"/>
      <c r="HNG73" s="201"/>
      <c r="HNH73" s="201"/>
      <c r="HNI73" s="201"/>
      <c r="HNJ73" s="201"/>
      <c r="HNK73" s="201"/>
      <c r="HNL73" s="201"/>
      <c r="HNM73" s="201"/>
      <c r="HNN73" s="201"/>
      <c r="HNO73" s="201"/>
      <c r="HNP73" s="201"/>
      <c r="HNQ73" s="201"/>
      <c r="HNR73" s="201"/>
      <c r="HNS73" s="201"/>
      <c r="HNT73" s="201"/>
      <c r="HNU73" s="201"/>
      <c r="HNV73" s="201"/>
      <c r="HNW73" s="201"/>
      <c r="HNX73" s="201"/>
      <c r="HNY73" s="201"/>
      <c r="HNZ73" s="201"/>
      <c r="HOA73" s="201"/>
      <c r="HOB73" s="201"/>
      <c r="HOC73" s="201"/>
      <c r="HOD73" s="201"/>
      <c r="HOE73" s="201"/>
      <c r="HOF73" s="201"/>
      <c r="HOG73" s="201"/>
      <c r="HOH73" s="201"/>
      <c r="HOI73" s="201"/>
      <c r="HOJ73" s="201"/>
      <c r="HOK73" s="201"/>
      <c r="HOL73" s="201"/>
      <c r="HOM73" s="201"/>
      <c r="HON73" s="201"/>
      <c r="HOO73" s="201"/>
      <c r="HOP73" s="201"/>
      <c r="HOQ73" s="201"/>
      <c r="HOR73" s="201"/>
      <c r="HOS73" s="201"/>
      <c r="HOT73" s="201"/>
      <c r="HOU73" s="201"/>
      <c r="HOV73" s="201"/>
      <c r="HOW73" s="201"/>
      <c r="HOX73" s="201"/>
      <c r="HOY73" s="201"/>
      <c r="HOZ73" s="201"/>
      <c r="HPA73" s="201"/>
      <c r="HPB73" s="201"/>
      <c r="HPC73" s="201"/>
      <c r="HPD73" s="201"/>
      <c r="HPE73" s="201"/>
      <c r="HPF73" s="201"/>
      <c r="HPG73" s="201"/>
      <c r="HPH73" s="201"/>
      <c r="HPI73" s="201"/>
      <c r="HPJ73" s="201"/>
      <c r="HPK73" s="201"/>
      <c r="HPL73" s="201"/>
      <c r="HPM73" s="201"/>
      <c r="HPN73" s="201"/>
      <c r="HPO73" s="201"/>
      <c r="HPP73" s="201"/>
      <c r="HPQ73" s="201"/>
      <c r="HPR73" s="201"/>
      <c r="HPS73" s="201"/>
      <c r="HPT73" s="201"/>
      <c r="HPU73" s="201"/>
      <c r="HPV73" s="201"/>
      <c r="HPW73" s="201"/>
      <c r="HPX73" s="201"/>
      <c r="HPY73" s="201"/>
      <c r="HPZ73" s="201"/>
      <c r="HQA73" s="201"/>
      <c r="HQB73" s="201"/>
      <c r="HQC73" s="201"/>
      <c r="HQD73" s="201"/>
      <c r="HQE73" s="201"/>
      <c r="HQF73" s="201"/>
      <c r="HQG73" s="201"/>
      <c r="HQH73" s="201"/>
      <c r="HQI73" s="201"/>
      <c r="HQJ73" s="201"/>
      <c r="HQK73" s="201"/>
      <c r="HQL73" s="201"/>
      <c r="HQM73" s="201"/>
      <c r="HQN73" s="201"/>
      <c r="HQO73" s="201"/>
      <c r="HQP73" s="201"/>
      <c r="HQQ73" s="201"/>
      <c r="HQR73" s="201"/>
      <c r="HQS73" s="201"/>
      <c r="HQT73" s="201"/>
      <c r="HQU73" s="201"/>
      <c r="HQV73" s="201"/>
      <c r="HQW73" s="201"/>
      <c r="HQX73" s="201"/>
      <c r="HQY73" s="201"/>
      <c r="HQZ73" s="201"/>
      <c r="HRA73" s="201"/>
      <c r="HRB73" s="201"/>
      <c r="HRC73" s="201"/>
      <c r="HRD73" s="201"/>
      <c r="HRE73" s="201"/>
      <c r="HRF73" s="201"/>
      <c r="HRG73" s="201"/>
      <c r="HRH73" s="201"/>
      <c r="HRI73" s="201"/>
      <c r="HRJ73" s="201"/>
      <c r="HRK73" s="201"/>
      <c r="HRL73" s="201"/>
      <c r="HRM73" s="201"/>
      <c r="HRN73" s="201"/>
      <c r="HRO73" s="201"/>
      <c r="HRP73" s="201"/>
      <c r="HRQ73" s="201"/>
      <c r="HRR73" s="201"/>
      <c r="HRS73" s="201"/>
      <c r="HRT73" s="201"/>
      <c r="HRU73" s="201"/>
      <c r="HRV73" s="201"/>
      <c r="HRW73" s="201"/>
      <c r="HRX73" s="201"/>
      <c r="HRY73" s="201"/>
      <c r="HRZ73" s="201"/>
      <c r="HSA73" s="201"/>
      <c r="HSB73" s="201"/>
      <c r="HSC73" s="201"/>
      <c r="HSD73" s="201"/>
      <c r="HSE73" s="201"/>
      <c r="HSF73" s="201"/>
      <c r="HSG73" s="201"/>
      <c r="HSH73" s="201"/>
      <c r="HSI73" s="201"/>
      <c r="HSJ73" s="201"/>
      <c r="HSK73" s="201"/>
      <c r="HSL73" s="201"/>
      <c r="HSM73" s="201"/>
      <c r="HSN73" s="201"/>
      <c r="HSO73" s="201"/>
      <c r="HSP73" s="201"/>
      <c r="HSQ73" s="201"/>
      <c r="HSR73" s="201"/>
      <c r="HSS73" s="201"/>
      <c r="HST73" s="201"/>
      <c r="HSU73" s="201"/>
      <c r="HSV73" s="201"/>
      <c r="HSW73" s="201"/>
      <c r="HSX73" s="201"/>
      <c r="HSY73" s="201"/>
      <c r="HSZ73" s="201"/>
      <c r="HTA73" s="201"/>
      <c r="HTB73" s="201"/>
      <c r="HTC73" s="201"/>
      <c r="HTD73" s="201"/>
      <c r="HTE73" s="201"/>
      <c r="HTF73" s="201"/>
      <c r="HTG73" s="201"/>
      <c r="HTH73" s="201"/>
      <c r="HTI73" s="201"/>
      <c r="HTJ73" s="201"/>
      <c r="HTK73" s="201"/>
      <c r="HTL73" s="201"/>
      <c r="HTM73" s="201"/>
      <c r="HTN73" s="201"/>
      <c r="HTO73" s="201"/>
      <c r="HTP73" s="201"/>
      <c r="HTQ73" s="201"/>
      <c r="HTR73" s="201"/>
      <c r="HTS73" s="201"/>
      <c r="HTT73" s="201"/>
      <c r="HTU73" s="201"/>
      <c r="HTV73" s="201"/>
      <c r="HTW73" s="201"/>
      <c r="HTX73" s="201"/>
      <c r="HTY73" s="201"/>
      <c r="HTZ73" s="201"/>
      <c r="HUA73" s="201"/>
      <c r="HUB73" s="201"/>
      <c r="HUC73" s="201"/>
      <c r="HUD73" s="201"/>
      <c r="HUE73" s="201"/>
      <c r="HUF73" s="201"/>
      <c r="HUG73" s="201"/>
      <c r="HUH73" s="201"/>
      <c r="HUI73" s="201"/>
      <c r="HUJ73" s="201"/>
      <c r="HUK73" s="201"/>
      <c r="HUL73" s="201"/>
      <c r="HUM73" s="201"/>
      <c r="HUN73" s="201"/>
      <c r="HUO73" s="201"/>
      <c r="HUP73" s="201"/>
      <c r="HUQ73" s="201"/>
      <c r="HUR73" s="201"/>
      <c r="HUS73" s="201"/>
      <c r="HUT73" s="201"/>
      <c r="HUU73" s="201"/>
      <c r="HUV73" s="201"/>
      <c r="HUW73" s="201"/>
      <c r="HUX73" s="201"/>
      <c r="HUY73" s="201"/>
      <c r="HUZ73" s="201"/>
      <c r="HVA73" s="201"/>
      <c r="HVB73" s="201"/>
      <c r="HVC73" s="201"/>
      <c r="HVD73" s="201"/>
      <c r="HVE73" s="201"/>
      <c r="HVF73" s="201"/>
      <c r="HVG73" s="201"/>
      <c r="HVH73" s="201"/>
      <c r="HVI73" s="201"/>
      <c r="HVJ73" s="201"/>
      <c r="HVK73" s="201"/>
      <c r="HVL73" s="201"/>
      <c r="HVM73" s="201"/>
      <c r="HVN73" s="201"/>
      <c r="HVO73" s="201"/>
      <c r="HVP73" s="201"/>
      <c r="HVQ73" s="201"/>
      <c r="HVR73" s="201"/>
      <c r="HVS73" s="201"/>
      <c r="HVT73" s="201"/>
      <c r="HVU73" s="201"/>
      <c r="HVV73" s="201"/>
      <c r="HVW73" s="201"/>
      <c r="HVX73" s="201"/>
      <c r="HVY73" s="201"/>
      <c r="HVZ73" s="201"/>
      <c r="HWA73" s="201"/>
      <c r="HWB73" s="201"/>
      <c r="HWC73" s="201"/>
      <c r="HWD73" s="201"/>
      <c r="HWE73" s="201"/>
      <c r="HWF73" s="201"/>
      <c r="HWG73" s="201"/>
      <c r="HWH73" s="201"/>
      <c r="HWI73" s="201"/>
      <c r="HWJ73" s="201"/>
      <c r="HWK73" s="201"/>
      <c r="HWL73" s="201"/>
      <c r="HWM73" s="201"/>
      <c r="HWN73" s="201"/>
      <c r="HWO73" s="201"/>
      <c r="HWP73" s="201"/>
      <c r="HWQ73" s="201"/>
      <c r="HWR73" s="201"/>
      <c r="HWS73" s="201"/>
      <c r="HWT73" s="201"/>
      <c r="HWU73" s="201"/>
      <c r="HWV73" s="201"/>
      <c r="HWW73" s="201"/>
      <c r="HWX73" s="201"/>
      <c r="HWY73" s="201"/>
      <c r="HWZ73" s="201"/>
      <c r="HXA73" s="201"/>
      <c r="HXB73" s="201"/>
      <c r="HXC73" s="201"/>
      <c r="HXD73" s="201"/>
      <c r="HXE73" s="201"/>
      <c r="HXF73" s="201"/>
      <c r="HXG73" s="201"/>
      <c r="HXH73" s="201"/>
      <c r="HXI73" s="201"/>
      <c r="HXJ73" s="201"/>
      <c r="HXK73" s="201"/>
      <c r="HXL73" s="201"/>
      <c r="HXM73" s="201"/>
      <c r="HXN73" s="201"/>
      <c r="HXO73" s="201"/>
      <c r="HXP73" s="201"/>
      <c r="HXQ73" s="201"/>
      <c r="HXR73" s="201"/>
      <c r="HXS73" s="201"/>
      <c r="HXT73" s="201"/>
      <c r="HXU73" s="201"/>
      <c r="HXV73" s="201"/>
      <c r="HXW73" s="201"/>
      <c r="HXX73" s="201"/>
      <c r="HXY73" s="201"/>
      <c r="HXZ73" s="201"/>
      <c r="HYA73" s="201"/>
      <c r="HYB73" s="201"/>
      <c r="HYC73" s="201"/>
      <c r="HYD73" s="201"/>
      <c r="HYE73" s="201"/>
      <c r="HYF73" s="201"/>
      <c r="HYG73" s="201"/>
      <c r="HYH73" s="201"/>
      <c r="HYI73" s="201"/>
      <c r="HYJ73" s="201"/>
      <c r="HYK73" s="201"/>
      <c r="HYL73" s="201"/>
      <c r="HYM73" s="201"/>
      <c r="HYN73" s="201"/>
      <c r="HYO73" s="201"/>
      <c r="HYP73" s="201"/>
      <c r="HYQ73" s="201"/>
      <c r="HYR73" s="201"/>
      <c r="HYS73" s="201"/>
      <c r="HYT73" s="201"/>
      <c r="HYU73" s="201"/>
      <c r="HYV73" s="201"/>
      <c r="HYW73" s="201"/>
      <c r="HYX73" s="201"/>
      <c r="HYY73" s="201"/>
      <c r="HYZ73" s="201"/>
      <c r="HZA73" s="201"/>
      <c r="HZB73" s="201"/>
      <c r="HZC73" s="201"/>
      <c r="HZD73" s="201"/>
      <c r="HZE73" s="201"/>
      <c r="HZF73" s="201"/>
      <c r="HZG73" s="201"/>
      <c r="HZH73" s="201"/>
      <c r="HZI73" s="201"/>
      <c r="HZJ73" s="201"/>
      <c r="HZK73" s="201"/>
      <c r="HZL73" s="201"/>
      <c r="HZM73" s="201"/>
      <c r="HZN73" s="201"/>
      <c r="HZO73" s="201"/>
      <c r="HZP73" s="201"/>
      <c r="HZQ73" s="201"/>
      <c r="HZR73" s="201"/>
      <c r="HZS73" s="201"/>
      <c r="HZT73" s="201"/>
      <c r="HZU73" s="201"/>
      <c r="HZV73" s="201"/>
      <c r="HZW73" s="201"/>
      <c r="HZX73" s="201"/>
      <c r="HZY73" s="201"/>
      <c r="HZZ73" s="201"/>
      <c r="IAA73" s="201"/>
      <c r="IAB73" s="201"/>
      <c r="IAC73" s="201"/>
      <c r="IAD73" s="201"/>
      <c r="IAE73" s="201"/>
      <c r="IAF73" s="201"/>
      <c r="IAG73" s="201"/>
      <c r="IAH73" s="201"/>
      <c r="IAI73" s="201"/>
      <c r="IAJ73" s="201"/>
      <c r="IAK73" s="201"/>
      <c r="IAL73" s="201"/>
      <c r="IAM73" s="201"/>
      <c r="IAN73" s="201"/>
      <c r="IAO73" s="201"/>
      <c r="IAP73" s="201"/>
      <c r="IAQ73" s="201"/>
      <c r="IAR73" s="201"/>
      <c r="IAS73" s="201"/>
      <c r="IAT73" s="201"/>
      <c r="IAU73" s="201"/>
      <c r="IAV73" s="201"/>
      <c r="IAW73" s="201"/>
      <c r="IAX73" s="201"/>
      <c r="IAY73" s="201"/>
      <c r="IAZ73" s="201"/>
      <c r="IBA73" s="201"/>
      <c r="IBB73" s="201"/>
      <c r="IBC73" s="201"/>
      <c r="IBD73" s="201"/>
      <c r="IBE73" s="201"/>
      <c r="IBF73" s="201"/>
      <c r="IBG73" s="201"/>
      <c r="IBH73" s="201"/>
      <c r="IBI73" s="201"/>
      <c r="IBJ73" s="201"/>
      <c r="IBK73" s="201"/>
      <c r="IBL73" s="201"/>
      <c r="IBM73" s="201"/>
      <c r="IBN73" s="201"/>
      <c r="IBO73" s="201"/>
      <c r="IBP73" s="201"/>
      <c r="IBQ73" s="201"/>
      <c r="IBR73" s="201"/>
      <c r="IBS73" s="201"/>
      <c r="IBT73" s="201"/>
      <c r="IBU73" s="201"/>
      <c r="IBV73" s="201"/>
      <c r="IBW73" s="201"/>
      <c r="IBX73" s="201"/>
      <c r="IBY73" s="201"/>
      <c r="IBZ73" s="201"/>
      <c r="ICA73" s="201"/>
      <c r="ICB73" s="201"/>
      <c r="ICC73" s="201"/>
      <c r="ICD73" s="201"/>
      <c r="ICE73" s="201"/>
      <c r="ICF73" s="201"/>
      <c r="ICG73" s="201"/>
      <c r="ICH73" s="201"/>
      <c r="ICI73" s="201"/>
      <c r="ICJ73" s="201"/>
      <c r="ICK73" s="201"/>
      <c r="ICL73" s="201"/>
      <c r="ICM73" s="201"/>
      <c r="ICN73" s="201"/>
      <c r="ICO73" s="201"/>
      <c r="ICP73" s="201"/>
      <c r="ICQ73" s="201"/>
      <c r="ICR73" s="201"/>
      <c r="ICS73" s="201"/>
      <c r="ICT73" s="201"/>
      <c r="ICU73" s="201"/>
      <c r="ICV73" s="201"/>
      <c r="ICW73" s="201"/>
      <c r="ICX73" s="201"/>
      <c r="ICY73" s="201"/>
      <c r="ICZ73" s="201"/>
      <c r="IDA73" s="201"/>
      <c r="IDB73" s="201"/>
      <c r="IDC73" s="201"/>
      <c r="IDD73" s="201"/>
      <c r="IDE73" s="201"/>
      <c r="IDF73" s="201"/>
      <c r="IDG73" s="201"/>
      <c r="IDH73" s="201"/>
      <c r="IDI73" s="201"/>
      <c r="IDJ73" s="201"/>
      <c r="IDK73" s="201"/>
      <c r="IDL73" s="201"/>
      <c r="IDM73" s="201"/>
      <c r="IDN73" s="201"/>
      <c r="IDO73" s="201"/>
      <c r="IDP73" s="201"/>
      <c r="IDQ73" s="201"/>
      <c r="IDR73" s="201"/>
      <c r="IDS73" s="201"/>
      <c r="IDT73" s="201"/>
      <c r="IDU73" s="201"/>
      <c r="IDV73" s="201"/>
      <c r="IDW73" s="201"/>
      <c r="IDX73" s="201"/>
      <c r="IDY73" s="201"/>
      <c r="IDZ73" s="201"/>
      <c r="IEA73" s="201"/>
      <c r="IEB73" s="201"/>
      <c r="IEC73" s="201"/>
      <c r="IED73" s="201"/>
      <c r="IEE73" s="201"/>
      <c r="IEF73" s="201"/>
      <c r="IEG73" s="201"/>
      <c r="IEH73" s="201"/>
      <c r="IEI73" s="201"/>
      <c r="IEJ73" s="201"/>
      <c r="IEK73" s="201"/>
      <c r="IEL73" s="201"/>
      <c r="IEM73" s="201"/>
      <c r="IEN73" s="201"/>
      <c r="IEO73" s="201"/>
      <c r="IEP73" s="201"/>
      <c r="IEQ73" s="201"/>
      <c r="IER73" s="201"/>
      <c r="IES73" s="201"/>
      <c r="IET73" s="201"/>
      <c r="IEU73" s="201"/>
      <c r="IEV73" s="201"/>
      <c r="IEW73" s="201"/>
      <c r="IEX73" s="201"/>
      <c r="IEY73" s="201"/>
      <c r="IEZ73" s="201"/>
      <c r="IFA73" s="201"/>
      <c r="IFB73" s="201"/>
      <c r="IFC73" s="201"/>
      <c r="IFD73" s="201"/>
      <c r="IFE73" s="201"/>
      <c r="IFF73" s="201"/>
      <c r="IFG73" s="201"/>
      <c r="IFH73" s="201"/>
      <c r="IFI73" s="201"/>
      <c r="IFJ73" s="201"/>
      <c r="IFK73" s="201"/>
      <c r="IFL73" s="201"/>
      <c r="IFM73" s="201"/>
      <c r="IFN73" s="201"/>
      <c r="IFO73" s="201"/>
      <c r="IFP73" s="201"/>
      <c r="IFQ73" s="201"/>
      <c r="IFR73" s="201"/>
      <c r="IFS73" s="201"/>
      <c r="IFT73" s="201"/>
      <c r="IFU73" s="201"/>
      <c r="IFV73" s="201"/>
      <c r="IFW73" s="201"/>
      <c r="IFX73" s="201"/>
      <c r="IFY73" s="201"/>
      <c r="IFZ73" s="201"/>
      <c r="IGA73" s="201"/>
      <c r="IGB73" s="201"/>
      <c r="IGC73" s="201"/>
      <c r="IGD73" s="201"/>
      <c r="IGE73" s="201"/>
      <c r="IGF73" s="201"/>
      <c r="IGG73" s="201"/>
      <c r="IGH73" s="201"/>
      <c r="IGI73" s="201"/>
      <c r="IGJ73" s="201"/>
      <c r="IGK73" s="201"/>
      <c r="IGL73" s="201"/>
      <c r="IGM73" s="201"/>
      <c r="IGN73" s="201"/>
      <c r="IGO73" s="201"/>
      <c r="IGP73" s="201"/>
      <c r="IGQ73" s="201"/>
      <c r="IGR73" s="201"/>
      <c r="IGS73" s="201"/>
      <c r="IGT73" s="201"/>
      <c r="IGU73" s="201"/>
      <c r="IGV73" s="201"/>
      <c r="IGW73" s="201"/>
      <c r="IGX73" s="201"/>
      <c r="IGY73" s="201"/>
      <c r="IGZ73" s="201"/>
      <c r="IHA73" s="201"/>
      <c r="IHB73" s="201"/>
      <c r="IHC73" s="201"/>
      <c r="IHD73" s="201"/>
      <c r="IHE73" s="201"/>
      <c r="IHF73" s="201"/>
      <c r="IHG73" s="201"/>
      <c r="IHH73" s="201"/>
      <c r="IHI73" s="201"/>
      <c r="IHJ73" s="201"/>
      <c r="IHK73" s="201"/>
      <c r="IHL73" s="201"/>
      <c r="IHM73" s="201"/>
      <c r="IHN73" s="201"/>
      <c r="IHO73" s="201"/>
      <c r="IHP73" s="201"/>
      <c r="IHQ73" s="201"/>
      <c r="IHR73" s="201"/>
      <c r="IHS73" s="201"/>
      <c r="IHT73" s="201"/>
      <c r="IHU73" s="201"/>
      <c r="IHV73" s="201"/>
      <c r="IHW73" s="201"/>
      <c r="IHX73" s="201"/>
      <c r="IHY73" s="201"/>
      <c r="IHZ73" s="201"/>
      <c r="IIA73" s="201"/>
      <c r="IIB73" s="201"/>
      <c r="IIC73" s="201"/>
      <c r="IID73" s="201"/>
      <c r="IIE73" s="201"/>
      <c r="IIF73" s="201"/>
      <c r="IIG73" s="201"/>
      <c r="IIH73" s="201"/>
      <c r="III73" s="201"/>
      <c r="IIJ73" s="201"/>
      <c r="IIK73" s="201"/>
      <c r="IIL73" s="201"/>
      <c r="IIM73" s="201"/>
      <c r="IIN73" s="201"/>
      <c r="IIO73" s="201"/>
      <c r="IIP73" s="201"/>
      <c r="IIQ73" s="201"/>
      <c r="IIR73" s="201"/>
      <c r="IIS73" s="201"/>
      <c r="IIT73" s="201"/>
      <c r="IIU73" s="201"/>
      <c r="IIV73" s="201"/>
      <c r="IIW73" s="201"/>
      <c r="IIX73" s="201"/>
      <c r="IIY73" s="201"/>
      <c r="IIZ73" s="201"/>
      <c r="IJA73" s="201"/>
      <c r="IJB73" s="201"/>
      <c r="IJC73" s="201"/>
      <c r="IJD73" s="201"/>
      <c r="IJE73" s="201"/>
      <c r="IJF73" s="201"/>
      <c r="IJG73" s="201"/>
      <c r="IJH73" s="201"/>
      <c r="IJI73" s="201"/>
      <c r="IJJ73" s="201"/>
      <c r="IJK73" s="201"/>
      <c r="IJL73" s="201"/>
      <c r="IJM73" s="201"/>
      <c r="IJN73" s="201"/>
      <c r="IJO73" s="201"/>
      <c r="IJP73" s="201"/>
      <c r="IJQ73" s="201"/>
      <c r="IJR73" s="201"/>
      <c r="IJS73" s="201"/>
      <c r="IJT73" s="201"/>
      <c r="IJU73" s="201"/>
      <c r="IJV73" s="201"/>
      <c r="IJW73" s="201"/>
      <c r="IJX73" s="201"/>
      <c r="IJY73" s="201"/>
      <c r="IJZ73" s="201"/>
      <c r="IKA73" s="201"/>
      <c r="IKB73" s="201"/>
      <c r="IKC73" s="201"/>
      <c r="IKD73" s="201"/>
      <c r="IKE73" s="201"/>
      <c r="IKF73" s="201"/>
      <c r="IKG73" s="201"/>
      <c r="IKH73" s="201"/>
      <c r="IKI73" s="201"/>
      <c r="IKJ73" s="201"/>
      <c r="IKK73" s="201"/>
      <c r="IKL73" s="201"/>
      <c r="IKM73" s="201"/>
      <c r="IKN73" s="201"/>
      <c r="IKO73" s="201"/>
      <c r="IKP73" s="201"/>
      <c r="IKQ73" s="201"/>
      <c r="IKR73" s="201"/>
      <c r="IKS73" s="201"/>
      <c r="IKT73" s="201"/>
      <c r="IKU73" s="201"/>
      <c r="IKV73" s="201"/>
      <c r="IKW73" s="201"/>
      <c r="IKX73" s="201"/>
      <c r="IKY73" s="201"/>
      <c r="IKZ73" s="201"/>
      <c r="ILA73" s="201"/>
      <c r="ILB73" s="201"/>
      <c r="ILC73" s="201"/>
      <c r="ILD73" s="201"/>
      <c r="ILE73" s="201"/>
      <c r="ILF73" s="201"/>
      <c r="ILG73" s="201"/>
      <c r="ILH73" s="201"/>
      <c r="ILI73" s="201"/>
      <c r="ILJ73" s="201"/>
      <c r="ILK73" s="201"/>
      <c r="ILL73" s="201"/>
      <c r="ILM73" s="201"/>
      <c r="ILN73" s="201"/>
      <c r="ILO73" s="201"/>
      <c r="ILP73" s="201"/>
      <c r="ILQ73" s="201"/>
      <c r="ILR73" s="201"/>
      <c r="ILS73" s="201"/>
      <c r="ILT73" s="201"/>
      <c r="ILU73" s="201"/>
      <c r="ILV73" s="201"/>
      <c r="ILW73" s="201"/>
      <c r="ILX73" s="201"/>
      <c r="ILY73" s="201"/>
      <c r="ILZ73" s="201"/>
      <c r="IMA73" s="201"/>
      <c r="IMB73" s="201"/>
      <c r="IMC73" s="201"/>
      <c r="IMD73" s="201"/>
      <c r="IME73" s="201"/>
      <c r="IMF73" s="201"/>
      <c r="IMG73" s="201"/>
      <c r="IMH73" s="201"/>
      <c r="IMI73" s="201"/>
      <c r="IMJ73" s="201"/>
      <c r="IMK73" s="201"/>
      <c r="IML73" s="201"/>
      <c r="IMM73" s="201"/>
      <c r="IMN73" s="201"/>
      <c r="IMO73" s="201"/>
      <c r="IMP73" s="201"/>
      <c r="IMQ73" s="201"/>
      <c r="IMR73" s="201"/>
      <c r="IMS73" s="201"/>
      <c r="IMT73" s="201"/>
      <c r="IMU73" s="201"/>
      <c r="IMV73" s="201"/>
      <c r="IMW73" s="201"/>
      <c r="IMX73" s="201"/>
      <c r="IMY73" s="201"/>
      <c r="IMZ73" s="201"/>
      <c r="INA73" s="201"/>
      <c r="INB73" s="201"/>
      <c r="INC73" s="201"/>
      <c r="IND73" s="201"/>
      <c r="INE73" s="201"/>
      <c r="INF73" s="201"/>
      <c r="ING73" s="201"/>
      <c r="INH73" s="201"/>
      <c r="INI73" s="201"/>
      <c r="INJ73" s="201"/>
      <c r="INK73" s="201"/>
      <c r="INL73" s="201"/>
      <c r="INM73" s="201"/>
      <c r="INN73" s="201"/>
      <c r="INO73" s="201"/>
      <c r="INP73" s="201"/>
      <c r="INQ73" s="201"/>
      <c r="INR73" s="201"/>
      <c r="INS73" s="201"/>
      <c r="INT73" s="201"/>
      <c r="INU73" s="201"/>
      <c r="INV73" s="201"/>
      <c r="INW73" s="201"/>
      <c r="INX73" s="201"/>
      <c r="INY73" s="201"/>
      <c r="INZ73" s="201"/>
      <c r="IOA73" s="201"/>
      <c r="IOB73" s="201"/>
      <c r="IOC73" s="201"/>
      <c r="IOD73" s="201"/>
      <c r="IOE73" s="201"/>
      <c r="IOF73" s="201"/>
      <c r="IOG73" s="201"/>
      <c r="IOH73" s="201"/>
      <c r="IOI73" s="201"/>
      <c r="IOJ73" s="201"/>
      <c r="IOK73" s="201"/>
      <c r="IOL73" s="201"/>
      <c r="IOM73" s="201"/>
      <c r="ION73" s="201"/>
      <c r="IOO73" s="201"/>
      <c r="IOP73" s="201"/>
      <c r="IOQ73" s="201"/>
      <c r="IOR73" s="201"/>
      <c r="IOS73" s="201"/>
      <c r="IOT73" s="201"/>
      <c r="IOU73" s="201"/>
      <c r="IOV73" s="201"/>
      <c r="IOW73" s="201"/>
      <c r="IOX73" s="201"/>
      <c r="IOY73" s="201"/>
      <c r="IOZ73" s="201"/>
      <c r="IPA73" s="201"/>
      <c r="IPB73" s="201"/>
      <c r="IPC73" s="201"/>
      <c r="IPD73" s="201"/>
      <c r="IPE73" s="201"/>
      <c r="IPF73" s="201"/>
      <c r="IPG73" s="201"/>
      <c r="IPH73" s="201"/>
      <c r="IPI73" s="201"/>
      <c r="IPJ73" s="201"/>
      <c r="IPK73" s="201"/>
      <c r="IPL73" s="201"/>
      <c r="IPM73" s="201"/>
      <c r="IPN73" s="201"/>
      <c r="IPO73" s="201"/>
      <c r="IPP73" s="201"/>
      <c r="IPQ73" s="201"/>
      <c r="IPR73" s="201"/>
      <c r="IPS73" s="201"/>
      <c r="IPT73" s="201"/>
      <c r="IPU73" s="201"/>
      <c r="IPV73" s="201"/>
      <c r="IPW73" s="201"/>
      <c r="IPX73" s="201"/>
      <c r="IPY73" s="201"/>
      <c r="IPZ73" s="201"/>
      <c r="IQA73" s="201"/>
      <c r="IQB73" s="201"/>
      <c r="IQC73" s="201"/>
      <c r="IQD73" s="201"/>
      <c r="IQE73" s="201"/>
      <c r="IQF73" s="201"/>
      <c r="IQG73" s="201"/>
      <c r="IQH73" s="201"/>
      <c r="IQI73" s="201"/>
      <c r="IQJ73" s="201"/>
      <c r="IQK73" s="201"/>
      <c r="IQL73" s="201"/>
      <c r="IQM73" s="201"/>
      <c r="IQN73" s="201"/>
      <c r="IQO73" s="201"/>
      <c r="IQP73" s="201"/>
      <c r="IQQ73" s="201"/>
      <c r="IQR73" s="201"/>
      <c r="IQS73" s="201"/>
      <c r="IQT73" s="201"/>
      <c r="IQU73" s="201"/>
      <c r="IQV73" s="201"/>
      <c r="IQW73" s="201"/>
      <c r="IQX73" s="201"/>
      <c r="IQY73" s="201"/>
      <c r="IQZ73" s="201"/>
      <c r="IRA73" s="201"/>
      <c r="IRB73" s="201"/>
      <c r="IRC73" s="201"/>
      <c r="IRD73" s="201"/>
      <c r="IRE73" s="201"/>
      <c r="IRF73" s="201"/>
      <c r="IRG73" s="201"/>
      <c r="IRH73" s="201"/>
      <c r="IRI73" s="201"/>
      <c r="IRJ73" s="201"/>
      <c r="IRK73" s="201"/>
      <c r="IRL73" s="201"/>
      <c r="IRM73" s="201"/>
      <c r="IRN73" s="201"/>
      <c r="IRO73" s="201"/>
      <c r="IRP73" s="201"/>
      <c r="IRQ73" s="201"/>
      <c r="IRR73" s="201"/>
      <c r="IRS73" s="201"/>
      <c r="IRT73" s="201"/>
      <c r="IRU73" s="201"/>
      <c r="IRV73" s="201"/>
      <c r="IRW73" s="201"/>
      <c r="IRX73" s="201"/>
      <c r="IRY73" s="201"/>
      <c r="IRZ73" s="201"/>
      <c r="ISA73" s="201"/>
      <c r="ISB73" s="201"/>
      <c r="ISC73" s="201"/>
      <c r="ISD73" s="201"/>
      <c r="ISE73" s="201"/>
      <c r="ISF73" s="201"/>
      <c r="ISG73" s="201"/>
      <c r="ISH73" s="201"/>
      <c r="ISI73" s="201"/>
      <c r="ISJ73" s="201"/>
      <c r="ISK73" s="201"/>
      <c r="ISL73" s="201"/>
      <c r="ISM73" s="201"/>
      <c r="ISN73" s="201"/>
      <c r="ISO73" s="201"/>
      <c r="ISP73" s="201"/>
      <c r="ISQ73" s="201"/>
      <c r="ISR73" s="201"/>
      <c r="ISS73" s="201"/>
      <c r="IST73" s="201"/>
      <c r="ISU73" s="201"/>
      <c r="ISV73" s="201"/>
      <c r="ISW73" s="201"/>
      <c r="ISX73" s="201"/>
      <c r="ISY73" s="201"/>
      <c r="ISZ73" s="201"/>
      <c r="ITA73" s="201"/>
      <c r="ITB73" s="201"/>
      <c r="ITC73" s="201"/>
      <c r="ITD73" s="201"/>
      <c r="ITE73" s="201"/>
      <c r="ITF73" s="201"/>
      <c r="ITG73" s="201"/>
      <c r="ITH73" s="201"/>
      <c r="ITI73" s="201"/>
      <c r="ITJ73" s="201"/>
      <c r="ITK73" s="201"/>
      <c r="ITL73" s="201"/>
      <c r="ITM73" s="201"/>
      <c r="ITN73" s="201"/>
      <c r="ITO73" s="201"/>
      <c r="ITP73" s="201"/>
      <c r="ITQ73" s="201"/>
      <c r="ITR73" s="201"/>
      <c r="ITS73" s="201"/>
      <c r="ITT73" s="201"/>
      <c r="ITU73" s="201"/>
      <c r="ITV73" s="201"/>
      <c r="ITW73" s="201"/>
      <c r="ITX73" s="201"/>
      <c r="ITY73" s="201"/>
      <c r="ITZ73" s="201"/>
      <c r="IUA73" s="201"/>
      <c r="IUB73" s="201"/>
      <c r="IUC73" s="201"/>
      <c r="IUD73" s="201"/>
      <c r="IUE73" s="201"/>
      <c r="IUF73" s="201"/>
      <c r="IUG73" s="201"/>
      <c r="IUH73" s="201"/>
      <c r="IUI73" s="201"/>
      <c r="IUJ73" s="201"/>
      <c r="IUK73" s="201"/>
      <c r="IUL73" s="201"/>
      <c r="IUM73" s="201"/>
      <c r="IUN73" s="201"/>
      <c r="IUO73" s="201"/>
      <c r="IUP73" s="201"/>
      <c r="IUQ73" s="201"/>
      <c r="IUR73" s="201"/>
      <c r="IUS73" s="201"/>
      <c r="IUT73" s="201"/>
      <c r="IUU73" s="201"/>
      <c r="IUV73" s="201"/>
      <c r="IUW73" s="201"/>
      <c r="IUX73" s="201"/>
      <c r="IUY73" s="201"/>
      <c r="IUZ73" s="201"/>
      <c r="IVA73" s="201"/>
      <c r="IVB73" s="201"/>
      <c r="IVC73" s="201"/>
      <c r="IVD73" s="201"/>
      <c r="IVE73" s="201"/>
      <c r="IVF73" s="201"/>
      <c r="IVG73" s="201"/>
      <c r="IVH73" s="201"/>
      <c r="IVI73" s="201"/>
      <c r="IVJ73" s="201"/>
      <c r="IVK73" s="201"/>
      <c r="IVL73" s="201"/>
      <c r="IVM73" s="201"/>
      <c r="IVN73" s="201"/>
      <c r="IVO73" s="201"/>
      <c r="IVP73" s="201"/>
      <c r="IVQ73" s="201"/>
      <c r="IVR73" s="201"/>
      <c r="IVS73" s="201"/>
      <c r="IVT73" s="201"/>
      <c r="IVU73" s="201"/>
      <c r="IVV73" s="201"/>
      <c r="IVW73" s="201"/>
      <c r="IVX73" s="201"/>
      <c r="IVY73" s="201"/>
      <c r="IVZ73" s="201"/>
      <c r="IWA73" s="201"/>
      <c r="IWB73" s="201"/>
      <c r="IWC73" s="201"/>
      <c r="IWD73" s="201"/>
      <c r="IWE73" s="201"/>
      <c r="IWF73" s="201"/>
      <c r="IWG73" s="201"/>
      <c r="IWH73" s="201"/>
      <c r="IWI73" s="201"/>
      <c r="IWJ73" s="201"/>
      <c r="IWK73" s="201"/>
      <c r="IWL73" s="201"/>
      <c r="IWM73" s="201"/>
      <c r="IWN73" s="201"/>
      <c r="IWO73" s="201"/>
      <c r="IWP73" s="201"/>
      <c r="IWQ73" s="201"/>
      <c r="IWR73" s="201"/>
      <c r="IWS73" s="201"/>
      <c r="IWT73" s="201"/>
      <c r="IWU73" s="201"/>
      <c r="IWV73" s="201"/>
      <c r="IWW73" s="201"/>
      <c r="IWX73" s="201"/>
      <c r="IWY73" s="201"/>
      <c r="IWZ73" s="201"/>
      <c r="IXA73" s="201"/>
      <c r="IXB73" s="201"/>
      <c r="IXC73" s="201"/>
      <c r="IXD73" s="201"/>
      <c r="IXE73" s="201"/>
      <c r="IXF73" s="201"/>
      <c r="IXG73" s="201"/>
      <c r="IXH73" s="201"/>
      <c r="IXI73" s="201"/>
      <c r="IXJ73" s="201"/>
      <c r="IXK73" s="201"/>
      <c r="IXL73" s="201"/>
      <c r="IXM73" s="201"/>
      <c r="IXN73" s="201"/>
      <c r="IXO73" s="201"/>
      <c r="IXP73" s="201"/>
      <c r="IXQ73" s="201"/>
      <c r="IXR73" s="201"/>
      <c r="IXS73" s="201"/>
      <c r="IXT73" s="201"/>
      <c r="IXU73" s="201"/>
      <c r="IXV73" s="201"/>
      <c r="IXW73" s="201"/>
      <c r="IXX73" s="201"/>
      <c r="IXY73" s="201"/>
      <c r="IXZ73" s="201"/>
      <c r="IYA73" s="201"/>
      <c r="IYB73" s="201"/>
      <c r="IYC73" s="201"/>
      <c r="IYD73" s="201"/>
      <c r="IYE73" s="201"/>
      <c r="IYF73" s="201"/>
      <c r="IYG73" s="201"/>
      <c r="IYH73" s="201"/>
      <c r="IYI73" s="201"/>
      <c r="IYJ73" s="201"/>
      <c r="IYK73" s="201"/>
      <c r="IYL73" s="201"/>
      <c r="IYM73" s="201"/>
      <c r="IYN73" s="201"/>
      <c r="IYO73" s="201"/>
      <c r="IYP73" s="201"/>
      <c r="IYQ73" s="201"/>
      <c r="IYR73" s="201"/>
      <c r="IYS73" s="201"/>
      <c r="IYT73" s="201"/>
      <c r="IYU73" s="201"/>
      <c r="IYV73" s="201"/>
      <c r="IYW73" s="201"/>
      <c r="IYX73" s="201"/>
      <c r="IYY73" s="201"/>
      <c r="IYZ73" s="201"/>
      <c r="IZA73" s="201"/>
      <c r="IZB73" s="201"/>
      <c r="IZC73" s="201"/>
      <c r="IZD73" s="201"/>
      <c r="IZE73" s="201"/>
      <c r="IZF73" s="201"/>
      <c r="IZG73" s="201"/>
      <c r="IZH73" s="201"/>
      <c r="IZI73" s="201"/>
      <c r="IZJ73" s="201"/>
      <c r="IZK73" s="201"/>
      <c r="IZL73" s="201"/>
      <c r="IZM73" s="201"/>
      <c r="IZN73" s="201"/>
      <c r="IZO73" s="201"/>
      <c r="IZP73" s="201"/>
      <c r="IZQ73" s="201"/>
      <c r="IZR73" s="201"/>
      <c r="IZS73" s="201"/>
      <c r="IZT73" s="201"/>
      <c r="IZU73" s="201"/>
      <c r="IZV73" s="201"/>
      <c r="IZW73" s="201"/>
      <c r="IZX73" s="201"/>
      <c r="IZY73" s="201"/>
      <c r="IZZ73" s="201"/>
      <c r="JAA73" s="201"/>
      <c r="JAB73" s="201"/>
      <c r="JAC73" s="201"/>
      <c r="JAD73" s="201"/>
      <c r="JAE73" s="201"/>
      <c r="JAF73" s="201"/>
      <c r="JAG73" s="201"/>
      <c r="JAH73" s="201"/>
      <c r="JAI73" s="201"/>
      <c r="JAJ73" s="201"/>
      <c r="JAK73" s="201"/>
      <c r="JAL73" s="201"/>
      <c r="JAM73" s="201"/>
      <c r="JAN73" s="201"/>
      <c r="JAO73" s="201"/>
      <c r="JAP73" s="201"/>
      <c r="JAQ73" s="201"/>
      <c r="JAR73" s="201"/>
      <c r="JAS73" s="201"/>
      <c r="JAT73" s="201"/>
      <c r="JAU73" s="201"/>
      <c r="JAV73" s="201"/>
      <c r="JAW73" s="201"/>
      <c r="JAX73" s="201"/>
      <c r="JAY73" s="201"/>
      <c r="JAZ73" s="201"/>
      <c r="JBA73" s="201"/>
      <c r="JBB73" s="201"/>
      <c r="JBC73" s="201"/>
      <c r="JBD73" s="201"/>
      <c r="JBE73" s="201"/>
      <c r="JBF73" s="201"/>
      <c r="JBG73" s="201"/>
      <c r="JBH73" s="201"/>
      <c r="JBI73" s="201"/>
      <c r="JBJ73" s="201"/>
      <c r="JBK73" s="201"/>
      <c r="JBL73" s="201"/>
      <c r="JBM73" s="201"/>
      <c r="JBN73" s="201"/>
      <c r="JBO73" s="201"/>
      <c r="JBP73" s="201"/>
      <c r="JBQ73" s="201"/>
      <c r="JBR73" s="201"/>
      <c r="JBS73" s="201"/>
      <c r="JBT73" s="201"/>
      <c r="JBU73" s="201"/>
      <c r="JBV73" s="201"/>
      <c r="JBW73" s="201"/>
      <c r="JBX73" s="201"/>
      <c r="JBY73" s="201"/>
      <c r="JBZ73" s="201"/>
      <c r="JCA73" s="201"/>
      <c r="JCB73" s="201"/>
      <c r="JCC73" s="201"/>
      <c r="JCD73" s="201"/>
      <c r="JCE73" s="201"/>
      <c r="JCF73" s="201"/>
      <c r="JCG73" s="201"/>
      <c r="JCH73" s="201"/>
      <c r="JCI73" s="201"/>
      <c r="JCJ73" s="201"/>
      <c r="JCK73" s="201"/>
      <c r="JCL73" s="201"/>
      <c r="JCM73" s="201"/>
      <c r="JCN73" s="201"/>
      <c r="JCO73" s="201"/>
      <c r="JCP73" s="201"/>
      <c r="JCQ73" s="201"/>
      <c r="JCR73" s="201"/>
      <c r="JCS73" s="201"/>
      <c r="JCT73" s="201"/>
      <c r="JCU73" s="201"/>
      <c r="JCV73" s="201"/>
      <c r="JCW73" s="201"/>
      <c r="JCX73" s="201"/>
      <c r="JCY73" s="201"/>
      <c r="JCZ73" s="201"/>
      <c r="JDA73" s="201"/>
      <c r="JDB73" s="201"/>
      <c r="JDC73" s="201"/>
      <c r="JDD73" s="201"/>
      <c r="JDE73" s="201"/>
      <c r="JDF73" s="201"/>
      <c r="JDG73" s="201"/>
      <c r="JDH73" s="201"/>
      <c r="JDI73" s="201"/>
      <c r="JDJ73" s="201"/>
      <c r="JDK73" s="201"/>
      <c r="JDL73" s="201"/>
      <c r="JDM73" s="201"/>
      <c r="JDN73" s="201"/>
      <c r="JDO73" s="201"/>
      <c r="JDP73" s="201"/>
      <c r="JDQ73" s="201"/>
      <c r="JDR73" s="201"/>
      <c r="JDS73" s="201"/>
      <c r="JDT73" s="201"/>
      <c r="JDU73" s="201"/>
      <c r="JDV73" s="201"/>
      <c r="JDW73" s="201"/>
      <c r="JDX73" s="201"/>
      <c r="JDY73" s="201"/>
      <c r="JDZ73" s="201"/>
      <c r="JEA73" s="201"/>
      <c r="JEB73" s="201"/>
      <c r="JEC73" s="201"/>
      <c r="JED73" s="201"/>
      <c r="JEE73" s="201"/>
      <c r="JEF73" s="201"/>
      <c r="JEG73" s="201"/>
      <c r="JEH73" s="201"/>
      <c r="JEI73" s="201"/>
      <c r="JEJ73" s="201"/>
      <c r="JEK73" s="201"/>
      <c r="JEL73" s="201"/>
      <c r="JEM73" s="201"/>
      <c r="JEN73" s="201"/>
      <c r="JEO73" s="201"/>
      <c r="JEP73" s="201"/>
      <c r="JEQ73" s="201"/>
      <c r="JER73" s="201"/>
      <c r="JES73" s="201"/>
      <c r="JET73" s="201"/>
      <c r="JEU73" s="201"/>
      <c r="JEV73" s="201"/>
      <c r="JEW73" s="201"/>
      <c r="JEX73" s="201"/>
      <c r="JEY73" s="201"/>
      <c r="JEZ73" s="201"/>
      <c r="JFA73" s="201"/>
      <c r="JFB73" s="201"/>
      <c r="JFC73" s="201"/>
      <c r="JFD73" s="201"/>
      <c r="JFE73" s="201"/>
      <c r="JFF73" s="201"/>
      <c r="JFG73" s="201"/>
      <c r="JFH73" s="201"/>
      <c r="JFI73" s="201"/>
      <c r="JFJ73" s="201"/>
      <c r="JFK73" s="201"/>
      <c r="JFL73" s="201"/>
      <c r="JFM73" s="201"/>
      <c r="JFN73" s="201"/>
      <c r="JFO73" s="201"/>
      <c r="JFP73" s="201"/>
      <c r="JFQ73" s="201"/>
      <c r="JFR73" s="201"/>
      <c r="JFS73" s="201"/>
      <c r="JFT73" s="201"/>
      <c r="JFU73" s="201"/>
      <c r="JFV73" s="201"/>
      <c r="JFW73" s="201"/>
      <c r="JFX73" s="201"/>
      <c r="JFY73" s="201"/>
      <c r="JFZ73" s="201"/>
      <c r="JGA73" s="201"/>
      <c r="JGB73" s="201"/>
      <c r="JGC73" s="201"/>
      <c r="JGD73" s="201"/>
      <c r="JGE73" s="201"/>
      <c r="JGF73" s="201"/>
      <c r="JGG73" s="201"/>
      <c r="JGH73" s="201"/>
      <c r="JGI73" s="201"/>
      <c r="JGJ73" s="201"/>
      <c r="JGK73" s="201"/>
      <c r="JGL73" s="201"/>
      <c r="JGM73" s="201"/>
      <c r="JGN73" s="201"/>
      <c r="JGO73" s="201"/>
      <c r="JGP73" s="201"/>
      <c r="JGQ73" s="201"/>
      <c r="JGR73" s="201"/>
      <c r="JGS73" s="201"/>
      <c r="JGT73" s="201"/>
      <c r="JGU73" s="201"/>
      <c r="JGV73" s="201"/>
      <c r="JGW73" s="201"/>
      <c r="JGX73" s="201"/>
      <c r="JGY73" s="201"/>
      <c r="JGZ73" s="201"/>
      <c r="JHA73" s="201"/>
      <c r="JHB73" s="201"/>
      <c r="JHC73" s="201"/>
      <c r="JHD73" s="201"/>
      <c r="JHE73" s="201"/>
      <c r="JHF73" s="201"/>
      <c r="JHG73" s="201"/>
      <c r="JHH73" s="201"/>
      <c r="JHI73" s="201"/>
      <c r="JHJ73" s="201"/>
      <c r="JHK73" s="201"/>
      <c r="JHL73" s="201"/>
      <c r="JHM73" s="201"/>
      <c r="JHN73" s="201"/>
      <c r="JHO73" s="201"/>
      <c r="JHP73" s="201"/>
      <c r="JHQ73" s="201"/>
      <c r="JHR73" s="201"/>
      <c r="JHS73" s="201"/>
      <c r="JHT73" s="201"/>
      <c r="JHU73" s="201"/>
      <c r="JHV73" s="201"/>
      <c r="JHW73" s="201"/>
      <c r="JHX73" s="201"/>
      <c r="JHY73" s="201"/>
      <c r="JHZ73" s="201"/>
      <c r="JIA73" s="201"/>
      <c r="JIB73" s="201"/>
      <c r="JIC73" s="201"/>
      <c r="JID73" s="201"/>
      <c r="JIE73" s="201"/>
      <c r="JIF73" s="201"/>
      <c r="JIG73" s="201"/>
      <c r="JIH73" s="201"/>
      <c r="JII73" s="201"/>
      <c r="JIJ73" s="201"/>
      <c r="JIK73" s="201"/>
      <c r="JIL73" s="201"/>
      <c r="JIM73" s="201"/>
      <c r="JIN73" s="201"/>
      <c r="JIO73" s="201"/>
      <c r="JIP73" s="201"/>
      <c r="JIQ73" s="201"/>
      <c r="JIR73" s="201"/>
      <c r="JIS73" s="201"/>
      <c r="JIT73" s="201"/>
      <c r="JIU73" s="201"/>
      <c r="JIV73" s="201"/>
      <c r="JIW73" s="201"/>
      <c r="JIX73" s="201"/>
      <c r="JIY73" s="201"/>
      <c r="JIZ73" s="201"/>
      <c r="JJA73" s="201"/>
      <c r="JJB73" s="201"/>
      <c r="JJC73" s="201"/>
      <c r="JJD73" s="201"/>
      <c r="JJE73" s="201"/>
      <c r="JJF73" s="201"/>
      <c r="JJG73" s="201"/>
      <c r="JJH73" s="201"/>
      <c r="JJI73" s="201"/>
      <c r="JJJ73" s="201"/>
      <c r="JJK73" s="201"/>
      <c r="JJL73" s="201"/>
      <c r="JJM73" s="201"/>
      <c r="JJN73" s="201"/>
      <c r="JJO73" s="201"/>
      <c r="JJP73" s="201"/>
      <c r="JJQ73" s="201"/>
      <c r="JJR73" s="201"/>
      <c r="JJS73" s="201"/>
      <c r="JJT73" s="201"/>
      <c r="JJU73" s="201"/>
      <c r="JJV73" s="201"/>
      <c r="JJW73" s="201"/>
      <c r="JJX73" s="201"/>
      <c r="JJY73" s="201"/>
      <c r="JJZ73" s="201"/>
      <c r="JKA73" s="201"/>
      <c r="JKB73" s="201"/>
      <c r="JKC73" s="201"/>
      <c r="JKD73" s="201"/>
      <c r="JKE73" s="201"/>
      <c r="JKF73" s="201"/>
      <c r="JKG73" s="201"/>
      <c r="JKH73" s="201"/>
      <c r="JKI73" s="201"/>
      <c r="JKJ73" s="201"/>
      <c r="JKK73" s="201"/>
      <c r="JKL73" s="201"/>
      <c r="JKM73" s="201"/>
      <c r="JKN73" s="201"/>
      <c r="JKO73" s="201"/>
      <c r="JKP73" s="201"/>
      <c r="JKQ73" s="201"/>
      <c r="JKR73" s="201"/>
      <c r="JKS73" s="201"/>
      <c r="JKT73" s="201"/>
      <c r="JKU73" s="201"/>
      <c r="JKV73" s="201"/>
      <c r="JKW73" s="201"/>
      <c r="JKX73" s="201"/>
      <c r="JKY73" s="201"/>
      <c r="JKZ73" s="201"/>
      <c r="JLA73" s="201"/>
      <c r="JLB73" s="201"/>
      <c r="JLC73" s="201"/>
      <c r="JLD73" s="201"/>
      <c r="JLE73" s="201"/>
      <c r="JLF73" s="201"/>
      <c r="JLG73" s="201"/>
      <c r="JLH73" s="201"/>
      <c r="JLI73" s="201"/>
      <c r="JLJ73" s="201"/>
      <c r="JLK73" s="201"/>
      <c r="JLL73" s="201"/>
      <c r="JLM73" s="201"/>
      <c r="JLN73" s="201"/>
      <c r="JLO73" s="201"/>
      <c r="JLP73" s="201"/>
      <c r="JLQ73" s="201"/>
      <c r="JLR73" s="201"/>
      <c r="JLS73" s="201"/>
      <c r="JLT73" s="201"/>
      <c r="JLU73" s="201"/>
      <c r="JLV73" s="201"/>
      <c r="JLW73" s="201"/>
      <c r="JLX73" s="201"/>
      <c r="JLY73" s="201"/>
      <c r="JLZ73" s="201"/>
      <c r="JMA73" s="201"/>
      <c r="JMB73" s="201"/>
      <c r="JMC73" s="201"/>
      <c r="JMD73" s="201"/>
      <c r="JME73" s="201"/>
      <c r="JMF73" s="201"/>
      <c r="JMG73" s="201"/>
      <c r="JMH73" s="201"/>
      <c r="JMI73" s="201"/>
      <c r="JMJ73" s="201"/>
      <c r="JMK73" s="201"/>
      <c r="JML73" s="201"/>
      <c r="JMM73" s="201"/>
      <c r="JMN73" s="201"/>
      <c r="JMO73" s="201"/>
      <c r="JMP73" s="201"/>
      <c r="JMQ73" s="201"/>
      <c r="JMR73" s="201"/>
      <c r="JMS73" s="201"/>
      <c r="JMT73" s="201"/>
      <c r="JMU73" s="201"/>
      <c r="JMV73" s="201"/>
      <c r="JMW73" s="201"/>
      <c r="JMX73" s="201"/>
      <c r="JMY73" s="201"/>
      <c r="JMZ73" s="201"/>
      <c r="JNA73" s="201"/>
      <c r="JNB73" s="201"/>
      <c r="JNC73" s="201"/>
      <c r="JND73" s="201"/>
      <c r="JNE73" s="201"/>
      <c r="JNF73" s="201"/>
      <c r="JNG73" s="201"/>
      <c r="JNH73" s="201"/>
      <c r="JNI73" s="201"/>
      <c r="JNJ73" s="201"/>
      <c r="JNK73" s="201"/>
      <c r="JNL73" s="201"/>
      <c r="JNM73" s="201"/>
      <c r="JNN73" s="201"/>
      <c r="JNO73" s="201"/>
      <c r="JNP73" s="201"/>
      <c r="JNQ73" s="201"/>
      <c r="JNR73" s="201"/>
      <c r="JNS73" s="201"/>
      <c r="JNT73" s="201"/>
      <c r="JNU73" s="201"/>
      <c r="JNV73" s="201"/>
      <c r="JNW73" s="201"/>
      <c r="JNX73" s="201"/>
      <c r="JNY73" s="201"/>
      <c r="JNZ73" s="201"/>
      <c r="JOA73" s="201"/>
      <c r="JOB73" s="201"/>
      <c r="JOC73" s="201"/>
      <c r="JOD73" s="201"/>
      <c r="JOE73" s="201"/>
      <c r="JOF73" s="201"/>
      <c r="JOG73" s="201"/>
      <c r="JOH73" s="201"/>
      <c r="JOI73" s="201"/>
      <c r="JOJ73" s="201"/>
      <c r="JOK73" s="201"/>
      <c r="JOL73" s="201"/>
      <c r="JOM73" s="201"/>
      <c r="JON73" s="201"/>
      <c r="JOO73" s="201"/>
      <c r="JOP73" s="201"/>
      <c r="JOQ73" s="201"/>
      <c r="JOR73" s="201"/>
      <c r="JOS73" s="201"/>
      <c r="JOT73" s="201"/>
      <c r="JOU73" s="201"/>
      <c r="JOV73" s="201"/>
      <c r="JOW73" s="201"/>
      <c r="JOX73" s="201"/>
      <c r="JOY73" s="201"/>
      <c r="JOZ73" s="201"/>
      <c r="JPA73" s="201"/>
      <c r="JPB73" s="201"/>
      <c r="JPC73" s="201"/>
      <c r="JPD73" s="201"/>
      <c r="JPE73" s="201"/>
      <c r="JPF73" s="201"/>
      <c r="JPG73" s="201"/>
      <c r="JPH73" s="201"/>
      <c r="JPI73" s="201"/>
      <c r="JPJ73" s="201"/>
      <c r="JPK73" s="201"/>
      <c r="JPL73" s="201"/>
      <c r="JPM73" s="201"/>
      <c r="JPN73" s="201"/>
      <c r="JPO73" s="201"/>
      <c r="JPP73" s="201"/>
      <c r="JPQ73" s="201"/>
      <c r="JPR73" s="201"/>
      <c r="JPS73" s="201"/>
      <c r="JPT73" s="201"/>
      <c r="JPU73" s="201"/>
      <c r="JPV73" s="201"/>
      <c r="JPW73" s="201"/>
      <c r="JPX73" s="201"/>
      <c r="JPY73" s="201"/>
      <c r="JPZ73" s="201"/>
      <c r="JQA73" s="201"/>
      <c r="JQB73" s="201"/>
      <c r="JQC73" s="201"/>
      <c r="JQD73" s="201"/>
      <c r="JQE73" s="201"/>
      <c r="JQF73" s="201"/>
      <c r="JQG73" s="201"/>
      <c r="JQH73" s="201"/>
      <c r="JQI73" s="201"/>
      <c r="JQJ73" s="201"/>
      <c r="JQK73" s="201"/>
      <c r="JQL73" s="201"/>
      <c r="JQM73" s="201"/>
      <c r="JQN73" s="201"/>
      <c r="JQO73" s="201"/>
      <c r="JQP73" s="201"/>
      <c r="JQQ73" s="201"/>
      <c r="JQR73" s="201"/>
      <c r="JQS73" s="201"/>
      <c r="JQT73" s="201"/>
      <c r="JQU73" s="201"/>
      <c r="JQV73" s="201"/>
      <c r="JQW73" s="201"/>
      <c r="JQX73" s="201"/>
      <c r="JQY73" s="201"/>
      <c r="JQZ73" s="201"/>
      <c r="JRA73" s="201"/>
      <c r="JRB73" s="201"/>
      <c r="JRC73" s="201"/>
      <c r="JRD73" s="201"/>
      <c r="JRE73" s="201"/>
      <c r="JRF73" s="201"/>
      <c r="JRG73" s="201"/>
      <c r="JRH73" s="201"/>
      <c r="JRI73" s="201"/>
      <c r="JRJ73" s="201"/>
      <c r="JRK73" s="201"/>
      <c r="JRL73" s="201"/>
      <c r="JRM73" s="201"/>
      <c r="JRN73" s="201"/>
      <c r="JRO73" s="201"/>
      <c r="JRP73" s="201"/>
      <c r="JRQ73" s="201"/>
      <c r="JRR73" s="201"/>
      <c r="JRS73" s="201"/>
      <c r="JRT73" s="201"/>
      <c r="JRU73" s="201"/>
      <c r="JRV73" s="201"/>
      <c r="JRW73" s="201"/>
      <c r="JRX73" s="201"/>
      <c r="JRY73" s="201"/>
      <c r="JRZ73" s="201"/>
      <c r="JSA73" s="201"/>
      <c r="JSB73" s="201"/>
      <c r="JSC73" s="201"/>
      <c r="JSD73" s="201"/>
      <c r="JSE73" s="201"/>
      <c r="JSF73" s="201"/>
      <c r="JSG73" s="201"/>
      <c r="JSH73" s="201"/>
      <c r="JSI73" s="201"/>
      <c r="JSJ73" s="201"/>
      <c r="JSK73" s="201"/>
      <c r="JSL73" s="201"/>
      <c r="JSM73" s="201"/>
      <c r="JSN73" s="201"/>
      <c r="JSO73" s="201"/>
      <c r="JSP73" s="201"/>
      <c r="JSQ73" s="201"/>
      <c r="JSR73" s="201"/>
      <c r="JSS73" s="201"/>
      <c r="JST73" s="201"/>
      <c r="JSU73" s="201"/>
      <c r="JSV73" s="201"/>
      <c r="JSW73" s="201"/>
      <c r="JSX73" s="201"/>
      <c r="JSY73" s="201"/>
      <c r="JSZ73" s="201"/>
      <c r="JTA73" s="201"/>
      <c r="JTB73" s="201"/>
      <c r="JTC73" s="201"/>
      <c r="JTD73" s="201"/>
      <c r="JTE73" s="201"/>
      <c r="JTF73" s="201"/>
      <c r="JTG73" s="201"/>
      <c r="JTH73" s="201"/>
      <c r="JTI73" s="201"/>
      <c r="JTJ73" s="201"/>
      <c r="JTK73" s="201"/>
      <c r="JTL73" s="201"/>
      <c r="JTM73" s="201"/>
      <c r="JTN73" s="201"/>
      <c r="JTO73" s="201"/>
      <c r="JTP73" s="201"/>
      <c r="JTQ73" s="201"/>
      <c r="JTR73" s="201"/>
      <c r="JTS73" s="201"/>
      <c r="JTT73" s="201"/>
      <c r="JTU73" s="201"/>
      <c r="JTV73" s="201"/>
      <c r="JTW73" s="201"/>
      <c r="JTX73" s="201"/>
      <c r="JTY73" s="201"/>
      <c r="JTZ73" s="201"/>
      <c r="JUA73" s="201"/>
      <c r="JUB73" s="201"/>
      <c r="JUC73" s="201"/>
      <c r="JUD73" s="201"/>
      <c r="JUE73" s="201"/>
      <c r="JUF73" s="201"/>
      <c r="JUG73" s="201"/>
      <c r="JUH73" s="201"/>
      <c r="JUI73" s="201"/>
      <c r="JUJ73" s="201"/>
      <c r="JUK73" s="201"/>
      <c r="JUL73" s="201"/>
      <c r="JUM73" s="201"/>
      <c r="JUN73" s="201"/>
      <c r="JUO73" s="201"/>
      <c r="JUP73" s="201"/>
      <c r="JUQ73" s="201"/>
      <c r="JUR73" s="201"/>
      <c r="JUS73" s="201"/>
      <c r="JUT73" s="201"/>
      <c r="JUU73" s="201"/>
      <c r="JUV73" s="201"/>
      <c r="JUW73" s="201"/>
      <c r="JUX73" s="201"/>
      <c r="JUY73" s="201"/>
      <c r="JUZ73" s="201"/>
      <c r="JVA73" s="201"/>
      <c r="JVB73" s="201"/>
      <c r="JVC73" s="201"/>
      <c r="JVD73" s="201"/>
      <c r="JVE73" s="201"/>
      <c r="JVF73" s="201"/>
      <c r="JVG73" s="201"/>
      <c r="JVH73" s="201"/>
      <c r="JVI73" s="201"/>
      <c r="JVJ73" s="201"/>
      <c r="JVK73" s="201"/>
      <c r="JVL73" s="201"/>
      <c r="JVM73" s="201"/>
      <c r="JVN73" s="201"/>
      <c r="JVO73" s="201"/>
      <c r="JVP73" s="201"/>
      <c r="JVQ73" s="201"/>
      <c r="JVR73" s="201"/>
      <c r="JVS73" s="201"/>
      <c r="JVT73" s="201"/>
      <c r="JVU73" s="201"/>
      <c r="JVV73" s="201"/>
      <c r="JVW73" s="201"/>
      <c r="JVX73" s="201"/>
      <c r="JVY73" s="201"/>
      <c r="JVZ73" s="201"/>
      <c r="JWA73" s="201"/>
      <c r="JWB73" s="201"/>
      <c r="JWC73" s="201"/>
      <c r="JWD73" s="201"/>
      <c r="JWE73" s="201"/>
      <c r="JWF73" s="201"/>
      <c r="JWG73" s="201"/>
      <c r="JWH73" s="201"/>
      <c r="JWI73" s="201"/>
      <c r="JWJ73" s="201"/>
      <c r="JWK73" s="201"/>
      <c r="JWL73" s="201"/>
      <c r="JWM73" s="201"/>
      <c r="JWN73" s="201"/>
      <c r="JWO73" s="201"/>
      <c r="JWP73" s="201"/>
      <c r="JWQ73" s="201"/>
      <c r="JWR73" s="201"/>
      <c r="JWS73" s="201"/>
      <c r="JWT73" s="201"/>
      <c r="JWU73" s="201"/>
      <c r="JWV73" s="201"/>
      <c r="JWW73" s="201"/>
      <c r="JWX73" s="201"/>
      <c r="JWY73" s="201"/>
      <c r="JWZ73" s="201"/>
      <c r="JXA73" s="201"/>
      <c r="JXB73" s="201"/>
      <c r="JXC73" s="201"/>
      <c r="JXD73" s="201"/>
      <c r="JXE73" s="201"/>
      <c r="JXF73" s="201"/>
      <c r="JXG73" s="201"/>
      <c r="JXH73" s="201"/>
      <c r="JXI73" s="201"/>
      <c r="JXJ73" s="201"/>
      <c r="JXK73" s="201"/>
      <c r="JXL73" s="201"/>
      <c r="JXM73" s="201"/>
      <c r="JXN73" s="201"/>
      <c r="JXO73" s="201"/>
      <c r="JXP73" s="201"/>
      <c r="JXQ73" s="201"/>
      <c r="JXR73" s="201"/>
      <c r="JXS73" s="201"/>
      <c r="JXT73" s="201"/>
      <c r="JXU73" s="201"/>
      <c r="JXV73" s="201"/>
      <c r="JXW73" s="201"/>
      <c r="JXX73" s="201"/>
      <c r="JXY73" s="201"/>
      <c r="JXZ73" s="201"/>
      <c r="JYA73" s="201"/>
      <c r="JYB73" s="201"/>
      <c r="JYC73" s="201"/>
      <c r="JYD73" s="201"/>
      <c r="JYE73" s="201"/>
      <c r="JYF73" s="201"/>
      <c r="JYG73" s="201"/>
      <c r="JYH73" s="201"/>
      <c r="JYI73" s="201"/>
      <c r="JYJ73" s="201"/>
      <c r="JYK73" s="201"/>
      <c r="JYL73" s="201"/>
      <c r="JYM73" s="201"/>
      <c r="JYN73" s="201"/>
      <c r="JYO73" s="201"/>
      <c r="JYP73" s="201"/>
      <c r="JYQ73" s="201"/>
      <c r="JYR73" s="201"/>
      <c r="JYS73" s="201"/>
      <c r="JYT73" s="201"/>
      <c r="JYU73" s="201"/>
      <c r="JYV73" s="201"/>
      <c r="JYW73" s="201"/>
      <c r="JYX73" s="201"/>
      <c r="JYY73" s="201"/>
      <c r="JYZ73" s="201"/>
      <c r="JZA73" s="201"/>
      <c r="JZB73" s="201"/>
      <c r="JZC73" s="201"/>
      <c r="JZD73" s="201"/>
      <c r="JZE73" s="201"/>
      <c r="JZF73" s="201"/>
      <c r="JZG73" s="201"/>
      <c r="JZH73" s="201"/>
      <c r="JZI73" s="201"/>
      <c r="JZJ73" s="201"/>
      <c r="JZK73" s="201"/>
      <c r="JZL73" s="201"/>
      <c r="JZM73" s="201"/>
      <c r="JZN73" s="201"/>
      <c r="JZO73" s="201"/>
      <c r="JZP73" s="201"/>
      <c r="JZQ73" s="201"/>
      <c r="JZR73" s="201"/>
      <c r="JZS73" s="201"/>
      <c r="JZT73" s="201"/>
      <c r="JZU73" s="201"/>
      <c r="JZV73" s="201"/>
      <c r="JZW73" s="201"/>
      <c r="JZX73" s="201"/>
      <c r="JZY73" s="201"/>
      <c r="JZZ73" s="201"/>
      <c r="KAA73" s="201"/>
      <c r="KAB73" s="201"/>
      <c r="KAC73" s="201"/>
      <c r="KAD73" s="201"/>
      <c r="KAE73" s="201"/>
      <c r="KAF73" s="201"/>
      <c r="KAG73" s="201"/>
      <c r="KAH73" s="201"/>
      <c r="KAI73" s="201"/>
      <c r="KAJ73" s="201"/>
      <c r="KAK73" s="201"/>
      <c r="KAL73" s="201"/>
      <c r="KAM73" s="201"/>
      <c r="KAN73" s="201"/>
      <c r="KAO73" s="201"/>
      <c r="KAP73" s="201"/>
      <c r="KAQ73" s="201"/>
      <c r="KAR73" s="201"/>
      <c r="KAS73" s="201"/>
      <c r="KAT73" s="201"/>
      <c r="KAU73" s="201"/>
      <c r="KAV73" s="201"/>
      <c r="KAW73" s="201"/>
      <c r="KAX73" s="201"/>
      <c r="KAY73" s="201"/>
      <c r="KAZ73" s="201"/>
      <c r="KBA73" s="201"/>
      <c r="KBB73" s="201"/>
      <c r="KBC73" s="201"/>
      <c r="KBD73" s="201"/>
      <c r="KBE73" s="201"/>
      <c r="KBF73" s="201"/>
      <c r="KBG73" s="201"/>
      <c r="KBH73" s="201"/>
      <c r="KBI73" s="201"/>
      <c r="KBJ73" s="201"/>
      <c r="KBK73" s="201"/>
      <c r="KBL73" s="201"/>
      <c r="KBM73" s="201"/>
      <c r="KBN73" s="201"/>
      <c r="KBO73" s="201"/>
      <c r="KBP73" s="201"/>
      <c r="KBQ73" s="201"/>
      <c r="KBR73" s="201"/>
      <c r="KBS73" s="201"/>
      <c r="KBT73" s="201"/>
      <c r="KBU73" s="201"/>
      <c r="KBV73" s="201"/>
      <c r="KBW73" s="201"/>
      <c r="KBX73" s="201"/>
      <c r="KBY73" s="201"/>
      <c r="KBZ73" s="201"/>
      <c r="KCA73" s="201"/>
      <c r="KCB73" s="201"/>
      <c r="KCC73" s="201"/>
      <c r="KCD73" s="201"/>
      <c r="KCE73" s="201"/>
      <c r="KCF73" s="201"/>
      <c r="KCG73" s="201"/>
      <c r="KCH73" s="201"/>
      <c r="KCI73" s="201"/>
      <c r="KCJ73" s="201"/>
      <c r="KCK73" s="201"/>
      <c r="KCL73" s="201"/>
      <c r="KCM73" s="201"/>
      <c r="KCN73" s="201"/>
      <c r="KCO73" s="201"/>
      <c r="KCP73" s="201"/>
      <c r="KCQ73" s="201"/>
      <c r="KCR73" s="201"/>
      <c r="KCS73" s="201"/>
      <c r="KCT73" s="201"/>
      <c r="KCU73" s="201"/>
      <c r="KCV73" s="201"/>
      <c r="KCW73" s="201"/>
      <c r="KCX73" s="201"/>
      <c r="KCY73" s="201"/>
      <c r="KCZ73" s="201"/>
      <c r="KDA73" s="201"/>
      <c r="KDB73" s="201"/>
      <c r="KDC73" s="201"/>
      <c r="KDD73" s="201"/>
      <c r="KDE73" s="201"/>
      <c r="KDF73" s="201"/>
      <c r="KDG73" s="201"/>
      <c r="KDH73" s="201"/>
      <c r="KDI73" s="201"/>
      <c r="KDJ73" s="201"/>
      <c r="KDK73" s="201"/>
      <c r="KDL73" s="201"/>
      <c r="KDM73" s="201"/>
      <c r="KDN73" s="201"/>
      <c r="KDO73" s="201"/>
      <c r="KDP73" s="201"/>
      <c r="KDQ73" s="201"/>
      <c r="KDR73" s="201"/>
      <c r="KDS73" s="201"/>
      <c r="KDT73" s="201"/>
      <c r="KDU73" s="201"/>
      <c r="KDV73" s="201"/>
      <c r="KDW73" s="201"/>
      <c r="KDX73" s="201"/>
      <c r="KDY73" s="201"/>
      <c r="KDZ73" s="201"/>
      <c r="KEA73" s="201"/>
      <c r="KEB73" s="201"/>
      <c r="KEC73" s="201"/>
      <c r="KED73" s="201"/>
      <c r="KEE73" s="201"/>
      <c r="KEF73" s="201"/>
      <c r="KEG73" s="201"/>
      <c r="KEH73" s="201"/>
      <c r="KEI73" s="201"/>
      <c r="KEJ73" s="201"/>
      <c r="KEK73" s="201"/>
      <c r="KEL73" s="201"/>
      <c r="KEM73" s="201"/>
      <c r="KEN73" s="201"/>
      <c r="KEO73" s="201"/>
      <c r="KEP73" s="201"/>
      <c r="KEQ73" s="201"/>
      <c r="KER73" s="201"/>
      <c r="KES73" s="201"/>
      <c r="KET73" s="201"/>
      <c r="KEU73" s="201"/>
      <c r="KEV73" s="201"/>
      <c r="KEW73" s="201"/>
      <c r="KEX73" s="201"/>
      <c r="KEY73" s="201"/>
      <c r="KEZ73" s="201"/>
      <c r="KFA73" s="201"/>
      <c r="KFB73" s="201"/>
      <c r="KFC73" s="201"/>
      <c r="KFD73" s="201"/>
      <c r="KFE73" s="201"/>
      <c r="KFF73" s="201"/>
      <c r="KFG73" s="201"/>
      <c r="KFH73" s="201"/>
      <c r="KFI73" s="201"/>
      <c r="KFJ73" s="201"/>
      <c r="KFK73" s="201"/>
      <c r="KFL73" s="201"/>
      <c r="KFM73" s="201"/>
      <c r="KFN73" s="201"/>
      <c r="KFO73" s="201"/>
      <c r="KFP73" s="201"/>
      <c r="KFQ73" s="201"/>
      <c r="KFR73" s="201"/>
      <c r="KFS73" s="201"/>
      <c r="KFT73" s="201"/>
      <c r="KFU73" s="201"/>
      <c r="KFV73" s="201"/>
      <c r="KFW73" s="201"/>
      <c r="KFX73" s="201"/>
      <c r="KFY73" s="201"/>
      <c r="KFZ73" s="201"/>
      <c r="KGA73" s="201"/>
      <c r="KGB73" s="201"/>
      <c r="KGC73" s="201"/>
      <c r="KGD73" s="201"/>
      <c r="KGE73" s="201"/>
      <c r="KGF73" s="201"/>
      <c r="KGG73" s="201"/>
      <c r="KGH73" s="201"/>
      <c r="KGI73" s="201"/>
      <c r="KGJ73" s="201"/>
      <c r="KGK73" s="201"/>
      <c r="KGL73" s="201"/>
      <c r="KGM73" s="201"/>
      <c r="KGN73" s="201"/>
      <c r="KGO73" s="201"/>
      <c r="KGP73" s="201"/>
      <c r="KGQ73" s="201"/>
      <c r="KGR73" s="201"/>
      <c r="KGS73" s="201"/>
      <c r="KGT73" s="201"/>
      <c r="KGU73" s="201"/>
      <c r="KGV73" s="201"/>
      <c r="KGW73" s="201"/>
      <c r="KGX73" s="201"/>
      <c r="KGY73" s="201"/>
      <c r="KGZ73" s="201"/>
      <c r="KHA73" s="201"/>
      <c r="KHB73" s="201"/>
      <c r="KHC73" s="201"/>
      <c r="KHD73" s="201"/>
      <c r="KHE73" s="201"/>
      <c r="KHF73" s="201"/>
      <c r="KHG73" s="201"/>
      <c r="KHH73" s="201"/>
      <c r="KHI73" s="201"/>
      <c r="KHJ73" s="201"/>
      <c r="KHK73" s="201"/>
      <c r="KHL73" s="201"/>
      <c r="KHM73" s="201"/>
      <c r="KHN73" s="201"/>
      <c r="KHO73" s="201"/>
      <c r="KHP73" s="201"/>
      <c r="KHQ73" s="201"/>
      <c r="KHR73" s="201"/>
      <c r="KHS73" s="201"/>
      <c r="KHT73" s="201"/>
      <c r="KHU73" s="201"/>
      <c r="KHV73" s="201"/>
      <c r="KHW73" s="201"/>
      <c r="KHX73" s="201"/>
      <c r="KHY73" s="201"/>
      <c r="KHZ73" s="201"/>
      <c r="KIA73" s="201"/>
      <c r="KIB73" s="201"/>
      <c r="KIC73" s="201"/>
      <c r="KID73" s="201"/>
      <c r="KIE73" s="201"/>
      <c r="KIF73" s="201"/>
      <c r="KIG73" s="201"/>
      <c r="KIH73" s="201"/>
      <c r="KII73" s="201"/>
      <c r="KIJ73" s="201"/>
      <c r="KIK73" s="201"/>
      <c r="KIL73" s="201"/>
      <c r="KIM73" s="201"/>
      <c r="KIN73" s="201"/>
      <c r="KIO73" s="201"/>
      <c r="KIP73" s="201"/>
      <c r="KIQ73" s="201"/>
      <c r="KIR73" s="201"/>
      <c r="KIS73" s="201"/>
      <c r="KIT73" s="201"/>
      <c r="KIU73" s="201"/>
      <c r="KIV73" s="201"/>
      <c r="KIW73" s="201"/>
      <c r="KIX73" s="201"/>
      <c r="KIY73" s="201"/>
      <c r="KIZ73" s="201"/>
      <c r="KJA73" s="201"/>
      <c r="KJB73" s="201"/>
      <c r="KJC73" s="201"/>
      <c r="KJD73" s="201"/>
      <c r="KJE73" s="201"/>
      <c r="KJF73" s="201"/>
      <c r="KJG73" s="201"/>
      <c r="KJH73" s="201"/>
      <c r="KJI73" s="201"/>
      <c r="KJJ73" s="201"/>
      <c r="KJK73" s="201"/>
      <c r="KJL73" s="201"/>
      <c r="KJM73" s="201"/>
      <c r="KJN73" s="201"/>
      <c r="KJO73" s="201"/>
      <c r="KJP73" s="201"/>
      <c r="KJQ73" s="201"/>
      <c r="KJR73" s="201"/>
      <c r="KJS73" s="201"/>
      <c r="KJT73" s="201"/>
      <c r="KJU73" s="201"/>
      <c r="KJV73" s="201"/>
      <c r="KJW73" s="201"/>
      <c r="KJX73" s="201"/>
      <c r="KJY73" s="201"/>
      <c r="KJZ73" s="201"/>
      <c r="KKA73" s="201"/>
      <c r="KKB73" s="201"/>
      <c r="KKC73" s="201"/>
      <c r="KKD73" s="201"/>
      <c r="KKE73" s="201"/>
      <c r="KKF73" s="201"/>
      <c r="KKG73" s="201"/>
      <c r="KKH73" s="201"/>
      <c r="KKI73" s="201"/>
      <c r="KKJ73" s="201"/>
      <c r="KKK73" s="201"/>
      <c r="KKL73" s="201"/>
      <c r="KKM73" s="201"/>
      <c r="KKN73" s="201"/>
      <c r="KKO73" s="201"/>
      <c r="KKP73" s="201"/>
      <c r="KKQ73" s="201"/>
      <c r="KKR73" s="201"/>
      <c r="KKS73" s="201"/>
      <c r="KKT73" s="201"/>
      <c r="KKU73" s="201"/>
      <c r="KKV73" s="201"/>
      <c r="KKW73" s="201"/>
      <c r="KKX73" s="201"/>
      <c r="KKY73" s="201"/>
      <c r="KKZ73" s="201"/>
      <c r="KLA73" s="201"/>
      <c r="KLB73" s="201"/>
      <c r="KLC73" s="201"/>
      <c r="KLD73" s="201"/>
      <c r="KLE73" s="201"/>
      <c r="KLF73" s="201"/>
      <c r="KLG73" s="201"/>
      <c r="KLH73" s="201"/>
      <c r="KLI73" s="201"/>
      <c r="KLJ73" s="201"/>
      <c r="KLK73" s="201"/>
      <c r="KLL73" s="201"/>
      <c r="KLM73" s="201"/>
      <c r="KLN73" s="201"/>
      <c r="KLO73" s="201"/>
      <c r="KLP73" s="201"/>
      <c r="KLQ73" s="201"/>
      <c r="KLR73" s="201"/>
      <c r="KLS73" s="201"/>
      <c r="KLT73" s="201"/>
      <c r="KLU73" s="201"/>
      <c r="KLV73" s="201"/>
      <c r="KLW73" s="201"/>
      <c r="KLX73" s="201"/>
      <c r="KLY73" s="201"/>
      <c r="KLZ73" s="201"/>
      <c r="KMA73" s="201"/>
      <c r="KMB73" s="201"/>
      <c r="KMC73" s="201"/>
      <c r="KMD73" s="201"/>
      <c r="KME73" s="201"/>
      <c r="KMF73" s="201"/>
      <c r="KMG73" s="201"/>
      <c r="KMH73" s="201"/>
      <c r="KMI73" s="201"/>
      <c r="KMJ73" s="201"/>
      <c r="KMK73" s="201"/>
      <c r="KML73" s="201"/>
      <c r="KMM73" s="201"/>
      <c r="KMN73" s="201"/>
      <c r="KMO73" s="201"/>
      <c r="KMP73" s="201"/>
      <c r="KMQ73" s="201"/>
      <c r="KMR73" s="201"/>
      <c r="KMS73" s="201"/>
      <c r="KMT73" s="201"/>
      <c r="KMU73" s="201"/>
      <c r="KMV73" s="201"/>
      <c r="KMW73" s="201"/>
      <c r="KMX73" s="201"/>
      <c r="KMY73" s="201"/>
      <c r="KMZ73" s="201"/>
      <c r="KNA73" s="201"/>
      <c r="KNB73" s="201"/>
      <c r="KNC73" s="201"/>
      <c r="KND73" s="201"/>
      <c r="KNE73" s="201"/>
      <c r="KNF73" s="201"/>
      <c r="KNG73" s="201"/>
      <c r="KNH73" s="201"/>
      <c r="KNI73" s="201"/>
      <c r="KNJ73" s="201"/>
      <c r="KNK73" s="201"/>
      <c r="KNL73" s="201"/>
      <c r="KNM73" s="201"/>
      <c r="KNN73" s="201"/>
      <c r="KNO73" s="201"/>
      <c r="KNP73" s="201"/>
      <c r="KNQ73" s="201"/>
      <c r="KNR73" s="201"/>
      <c r="KNS73" s="201"/>
      <c r="KNT73" s="201"/>
      <c r="KNU73" s="201"/>
      <c r="KNV73" s="201"/>
      <c r="KNW73" s="201"/>
      <c r="KNX73" s="201"/>
      <c r="KNY73" s="201"/>
      <c r="KNZ73" s="201"/>
      <c r="KOA73" s="201"/>
      <c r="KOB73" s="201"/>
      <c r="KOC73" s="201"/>
      <c r="KOD73" s="201"/>
      <c r="KOE73" s="201"/>
      <c r="KOF73" s="201"/>
      <c r="KOG73" s="201"/>
      <c r="KOH73" s="201"/>
      <c r="KOI73" s="201"/>
      <c r="KOJ73" s="201"/>
      <c r="KOK73" s="201"/>
      <c r="KOL73" s="201"/>
      <c r="KOM73" s="201"/>
      <c r="KON73" s="201"/>
      <c r="KOO73" s="201"/>
      <c r="KOP73" s="201"/>
      <c r="KOQ73" s="201"/>
      <c r="KOR73" s="201"/>
      <c r="KOS73" s="201"/>
      <c r="KOT73" s="201"/>
      <c r="KOU73" s="201"/>
      <c r="KOV73" s="201"/>
      <c r="KOW73" s="201"/>
      <c r="KOX73" s="201"/>
      <c r="KOY73" s="201"/>
      <c r="KOZ73" s="201"/>
      <c r="KPA73" s="201"/>
      <c r="KPB73" s="201"/>
      <c r="KPC73" s="201"/>
      <c r="KPD73" s="201"/>
      <c r="KPE73" s="201"/>
      <c r="KPF73" s="201"/>
      <c r="KPG73" s="201"/>
      <c r="KPH73" s="201"/>
      <c r="KPI73" s="201"/>
      <c r="KPJ73" s="201"/>
      <c r="KPK73" s="201"/>
      <c r="KPL73" s="201"/>
      <c r="KPM73" s="201"/>
      <c r="KPN73" s="201"/>
      <c r="KPO73" s="201"/>
      <c r="KPP73" s="201"/>
      <c r="KPQ73" s="201"/>
      <c r="KPR73" s="201"/>
      <c r="KPS73" s="201"/>
      <c r="KPT73" s="201"/>
      <c r="KPU73" s="201"/>
      <c r="KPV73" s="201"/>
      <c r="KPW73" s="201"/>
      <c r="KPX73" s="201"/>
      <c r="KPY73" s="201"/>
      <c r="KPZ73" s="201"/>
      <c r="KQA73" s="201"/>
      <c r="KQB73" s="201"/>
      <c r="KQC73" s="201"/>
      <c r="KQD73" s="201"/>
      <c r="KQE73" s="201"/>
      <c r="KQF73" s="201"/>
      <c r="KQG73" s="201"/>
      <c r="KQH73" s="201"/>
      <c r="KQI73" s="201"/>
      <c r="KQJ73" s="201"/>
      <c r="KQK73" s="201"/>
      <c r="KQL73" s="201"/>
      <c r="KQM73" s="201"/>
      <c r="KQN73" s="201"/>
      <c r="KQO73" s="201"/>
      <c r="KQP73" s="201"/>
      <c r="KQQ73" s="201"/>
      <c r="KQR73" s="201"/>
      <c r="KQS73" s="201"/>
      <c r="KQT73" s="201"/>
      <c r="KQU73" s="201"/>
      <c r="KQV73" s="201"/>
      <c r="KQW73" s="201"/>
      <c r="KQX73" s="201"/>
      <c r="KQY73" s="201"/>
      <c r="KQZ73" s="201"/>
      <c r="KRA73" s="201"/>
      <c r="KRB73" s="201"/>
      <c r="KRC73" s="201"/>
      <c r="KRD73" s="201"/>
      <c r="KRE73" s="201"/>
      <c r="KRF73" s="201"/>
      <c r="KRG73" s="201"/>
      <c r="KRH73" s="201"/>
      <c r="KRI73" s="201"/>
      <c r="KRJ73" s="201"/>
      <c r="KRK73" s="201"/>
      <c r="KRL73" s="201"/>
      <c r="KRM73" s="201"/>
      <c r="KRN73" s="201"/>
      <c r="KRO73" s="201"/>
      <c r="KRP73" s="201"/>
      <c r="KRQ73" s="201"/>
      <c r="KRR73" s="201"/>
      <c r="KRS73" s="201"/>
      <c r="KRT73" s="201"/>
      <c r="KRU73" s="201"/>
      <c r="KRV73" s="201"/>
      <c r="KRW73" s="201"/>
      <c r="KRX73" s="201"/>
      <c r="KRY73" s="201"/>
      <c r="KRZ73" s="201"/>
      <c r="KSA73" s="201"/>
      <c r="KSB73" s="201"/>
      <c r="KSC73" s="201"/>
      <c r="KSD73" s="201"/>
      <c r="KSE73" s="201"/>
      <c r="KSF73" s="201"/>
      <c r="KSG73" s="201"/>
      <c r="KSH73" s="201"/>
      <c r="KSI73" s="201"/>
      <c r="KSJ73" s="201"/>
      <c r="KSK73" s="201"/>
      <c r="KSL73" s="201"/>
      <c r="KSM73" s="201"/>
      <c r="KSN73" s="201"/>
      <c r="KSO73" s="201"/>
      <c r="KSP73" s="201"/>
      <c r="KSQ73" s="201"/>
      <c r="KSR73" s="201"/>
      <c r="KSS73" s="201"/>
      <c r="KST73" s="201"/>
      <c r="KSU73" s="201"/>
      <c r="KSV73" s="201"/>
      <c r="KSW73" s="201"/>
      <c r="KSX73" s="201"/>
      <c r="KSY73" s="201"/>
      <c r="KSZ73" s="201"/>
      <c r="KTA73" s="201"/>
      <c r="KTB73" s="201"/>
      <c r="KTC73" s="201"/>
      <c r="KTD73" s="201"/>
      <c r="KTE73" s="201"/>
      <c r="KTF73" s="201"/>
      <c r="KTG73" s="201"/>
      <c r="KTH73" s="201"/>
      <c r="KTI73" s="201"/>
      <c r="KTJ73" s="201"/>
      <c r="KTK73" s="201"/>
      <c r="KTL73" s="201"/>
      <c r="KTM73" s="201"/>
      <c r="KTN73" s="201"/>
      <c r="KTO73" s="201"/>
      <c r="KTP73" s="201"/>
      <c r="KTQ73" s="201"/>
      <c r="KTR73" s="201"/>
      <c r="KTS73" s="201"/>
      <c r="KTT73" s="201"/>
      <c r="KTU73" s="201"/>
      <c r="KTV73" s="201"/>
      <c r="KTW73" s="201"/>
      <c r="KTX73" s="201"/>
      <c r="KTY73" s="201"/>
      <c r="KTZ73" s="201"/>
      <c r="KUA73" s="201"/>
      <c r="KUB73" s="201"/>
      <c r="KUC73" s="201"/>
      <c r="KUD73" s="201"/>
      <c r="KUE73" s="201"/>
      <c r="KUF73" s="201"/>
      <c r="KUG73" s="201"/>
      <c r="KUH73" s="201"/>
      <c r="KUI73" s="201"/>
      <c r="KUJ73" s="201"/>
      <c r="KUK73" s="201"/>
      <c r="KUL73" s="201"/>
      <c r="KUM73" s="201"/>
      <c r="KUN73" s="201"/>
      <c r="KUO73" s="201"/>
      <c r="KUP73" s="201"/>
      <c r="KUQ73" s="201"/>
      <c r="KUR73" s="201"/>
      <c r="KUS73" s="201"/>
      <c r="KUT73" s="201"/>
      <c r="KUU73" s="201"/>
      <c r="KUV73" s="201"/>
      <c r="KUW73" s="201"/>
      <c r="KUX73" s="201"/>
      <c r="KUY73" s="201"/>
      <c r="KUZ73" s="201"/>
      <c r="KVA73" s="201"/>
      <c r="KVB73" s="201"/>
      <c r="KVC73" s="201"/>
      <c r="KVD73" s="201"/>
      <c r="KVE73" s="201"/>
      <c r="KVF73" s="201"/>
      <c r="KVG73" s="201"/>
      <c r="KVH73" s="201"/>
      <c r="KVI73" s="201"/>
      <c r="KVJ73" s="201"/>
      <c r="KVK73" s="201"/>
      <c r="KVL73" s="201"/>
      <c r="KVM73" s="201"/>
      <c r="KVN73" s="201"/>
      <c r="KVO73" s="201"/>
      <c r="KVP73" s="201"/>
      <c r="KVQ73" s="201"/>
      <c r="KVR73" s="201"/>
      <c r="KVS73" s="201"/>
      <c r="KVT73" s="201"/>
      <c r="KVU73" s="201"/>
      <c r="KVV73" s="201"/>
      <c r="KVW73" s="201"/>
      <c r="KVX73" s="201"/>
      <c r="KVY73" s="201"/>
      <c r="KVZ73" s="201"/>
      <c r="KWA73" s="201"/>
      <c r="KWB73" s="201"/>
      <c r="KWC73" s="201"/>
      <c r="KWD73" s="201"/>
      <c r="KWE73" s="201"/>
      <c r="KWF73" s="201"/>
      <c r="KWG73" s="201"/>
      <c r="KWH73" s="201"/>
      <c r="KWI73" s="201"/>
      <c r="KWJ73" s="201"/>
      <c r="KWK73" s="201"/>
      <c r="KWL73" s="201"/>
      <c r="KWM73" s="201"/>
      <c r="KWN73" s="201"/>
      <c r="KWO73" s="201"/>
      <c r="KWP73" s="201"/>
      <c r="KWQ73" s="201"/>
      <c r="KWR73" s="201"/>
      <c r="KWS73" s="201"/>
      <c r="KWT73" s="201"/>
      <c r="KWU73" s="201"/>
      <c r="KWV73" s="201"/>
      <c r="KWW73" s="201"/>
      <c r="KWX73" s="201"/>
      <c r="KWY73" s="201"/>
      <c r="KWZ73" s="201"/>
      <c r="KXA73" s="201"/>
      <c r="KXB73" s="201"/>
      <c r="KXC73" s="201"/>
      <c r="KXD73" s="201"/>
      <c r="KXE73" s="201"/>
      <c r="KXF73" s="201"/>
      <c r="KXG73" s="201"/>
      <c r="KXH73" s="201"/>
      <c r="KXI73" s="201"/>
      <c r="KXJ73" s="201"/>
      <c r="KXK73" s="201"/>
      <c r="KXL73" s="201"/>
      <c r="KXM73" s="201"/>
      <c r="KXN73" s="201"/>
      <c r="KXO73" s="201"/>
      <c r="KXP73" s="201"/>
      <c r="KXQ73" s="201"/>
      <c r="KXR73" s="201"/>
      <c r="KXS73" s="201"/>
      <c r="KXT73" s="201"/>
      <c r="KXU73" s="201"/>
      <c r="KXV73" s="201"/>
      <c r="KXW73" s="201"/>
      <c r="KXX73" s="201"/>
      <c r="KXY73" s="201"/>
      <c r="KXZ73" s="201"/>
      <c r="KYA73" s="201"/>
      <c r="KYB73" s="201"/>
      <c r="KYC73" s="201"/>
      <c r="KYD73" s="201"/>
      <c r="KYE73" s="201"/>
      <c r="KYF73" s="201"/>
      <c r="KYG73" s="201"/>
      <c r="KYH73" s="201"/>
      <c r="KYI73" s="201"/>
      <c r="KYJ73" s="201"/>
      <c r="KYK73" s="201"/>
      <c r="KYL73" s="201"/>
      <c r="KYM73" s="201"/>
      <c r="KYN73" s="201"/>
      <c r="KYO73" s="201"/>
      <c r="KYP73" s="201"/>
      <c r="KYQ73" s="201"/>
      <c r="KYR73" s="201"/>
      <c r="KYS73" s="201"/>
      <c r="KYT73" s="201"/>
      <c r="KYU73" s="201"/>
      <c r="KYV73" s="201"/>
      <c r="KYW73" s="201"/>
      <c r="KYX73" s="201"/>
      <c r="KYY73" s="201"/>
      <c r="KYZ73" s="201"/>
      <c r="KZA73" s="201"/>
      <c r="KZB73" s="201"/>
      <c r="KZC73" s="201"/>
      <c r="KZD73" s="201"/>
      <c r="KZE73" s="201"/>
      <c r="KZF73" s="201"/>
      <c r="KZG73" s="201"/>
      <c r="KZH73" s="201"/>
      <c r="KZI73" s="201"/>
      <c r="KZJ73" s="201"/>
      <c r="KZK73" s="201"/>
      <c r="KZL73" s="201"/>
      <c r="KZM73" s="201"/>
      <c r="KZN73" s="201"/>
      <c r="KZO73" s="201"/>
      <c r="KZP73" s="201"/>
      <c r="KZQ73" s="201"/>
      <c r="KZR73" s="201"/>
      <c r="KZS73" s="201"/>
      <c r="KZT73" s="201"/>
      <c r="KZU73" s="201"/>
      <c r="KZV73" s="201"/>
      <c r="KZW73" s="201"/>
      <c r="KZX73" s="201"/>
      <c r="KZY73" s="201"/>
      <c r="KZZ73" s="201"/>
      <c r="LAA73" s="201"/>
      <c r="LAB73" s="201"/>
      <c r="LAC73" s="201"/>
      <c r="LAD73" s="201"/>
      <c r="LAE73" s="201"/>
      <c r="LAF73" s="201"/>
      <c r="LAG73" s="201"/>
      <c r="LAH73" s="201"/>
      <c r="LAI73" s="201"/>
      <c r="LAJ73" s="201"/>
      <c r="LAK73" s="201"/>
      <c r="LAL73" s="201"/>
      <c r="LAM73" s="201"/>
      <c r="LAN73" s="201"/>
      <c r="LAO73" s="201"/>
      <c r="LAP73" s="201"/>
      <c r="LAQ73" s="201"/>
      <c r="LAR73" s="201"/>
      <c r="LAS73" s="201"/>
      <c r="LAT73" s="201"/>
      <c r="LAU73" s="201"/>
      <c r="LAV73" s="201"/>
      <c r="LAW73" s="201"/>
      <c r="LAX73" s="201"/>
      <c r="LAY73" s="201"/>
      <c r="LAZ73" s="201"/>
      <c r="LBA73" s="201"/>
      <c r="LBB73" s="201"/>
      <c r="LBC73" s="201"/>
      <c r="LBD73" s="201"/>
      <c r="LBE73" s="201"/>
      <c r="LBF73" s="201"/>
      <c r="LBG73" s="201"/>
      <c r="LBH73" s="201"/>
      <c r="LBI73" s="201"/>
      <c r="LBJ73" s="201"/>
      <c r="LBK73" s="201"/>
      <c r="LBL73" s="201"/>
      <c r="LBM73" s="201"/>
      <c r="LBN73" s="201"/>
      <c r="LBO73" s="201"/>
      <c r="LBP73" s="201"/>
      <c r="LBQ73" s="201"/>
      <c r="LBR73" s="201"/>
      <c r="LBS73" s="201"/>
      <c r="LBT73" s="201"/>
      <c r="LBU73" s="201"/>
      <c r="LBV73" s="201"/>
      <c r="LBW73" s="201"/>
      <c r="LBX73" s="201"/>
      <c r="LBY73" s="201"/>
      <c r="LBZ73" s="201"/>
      <c r="LCA73" s="201"/>
      <c r="LCB73" s="201"/>
      <c r="LCC73" s="201"/>
      <c r="LCD73" s="201"/>
      <c r="LCE73" s="201"/>
      <c r="LCF73" s="201"/>
      <c r="LCG73" s="201"/>
      <c r="LCH73" s="201"/>
      <c r="LCI73" s="201"/>
      <c r="LCJ73" s="201"/>
      <c r="LCK73" s="201"/>
      <c r="LCL73" s="201"/>
      <c r="LCM73" s="201"/>
      <c r="LCN73" s="201"/>
      <c r="LCO73" s="201"/>
      <c r="LCP73" s="201"/>
      <c r="LCQ73" s="201"/>
      <c r="LCR73" s="201"/>
      <c r="LCS73" s="201"/>
      <c r="LCT73" s="201"/>
      <c r="LCU73" s="201"/>
      <c r="LCV73" s="201"/>
      <c r="LCW73" s="201"/>
      <c r="LCX73" s="201"/>
      <c r="LCY73" s="201"/>
      <c r="LCZ73" s="201"/>
      <c r="LDA73" s="201"/>
      <c r="LDB73" s="201"/>
      <c r="LDC73" s="201"/>
      <c r="LDD73" s="201"/>
      <c r="LDE73" s="201"/>
      <c r="LDF73" s="201"/>
      <c r="LDG73" s="201"/>
      <c r="LDH73" s="201"/>
      <c r="LDI73" s="201"/>
      <c r="LDJ73" s="201"/>
      <c r="LDK73" s="201"/>
      <c r="LDL73" s="201"/>
      <c r="LDM73" s="201"/>
      <c r="LDN73" s="201"/>
      <c r="LDO73" s="201"/>
      <c r="LDP73" s="201"/>
      <c r="LDQ73" s="201"/>
      <c r="LDR73" s="201"/>
      <c r="LDS73" s="201"/>
      <c r="LDT73" s="201"/>
      <c r="LDU73" s="201"/>
      <c r="LDV73" s="201"/>
      <c r="LDW73" s="201"/>
      <c r="LDX73" s="201"/>
      <c r="LDY73" s="201"/>
      <c r="LDZ73" s="201"/>
      <c r="LEA73" s="201"/>
      <c r="LEB73" s="201"/>
      <c r="LEC73" s="201"/>
      <c r="LED73" s="201"/>
      <c r="LEE73" s="201"/>
      <c r="LEF73" s="201"/>
      <c r="LEG73" s="201"/>
      <c r="LEH73" s="201"/>
      <c r="LEI73" s="201"/>
      <c r="LEJ73" s="201"/>
      <c r="LEK73" s="201"/>
      <c r="LEL73" s="201"/>
      <c r="LEM73" s="201"/>
      <c r="LEN73" s="201"/>
      <c r="LEO73" s="201"/>
      <c r="LEP73" s="201"/>
      <c r="LEQ73" s="201"/>
      <c r="LER73" s="201"/>
      <c r="LES73" s="201"/>
      <c r="LET73" s="201"/>
      <c r="LEU73" s="201"/>
      <c r="LEV73" s="201"/>
      <c r="LEW73" s="201"/>
      <c r="LEX73" s="201"/>
      <c r="LEY73" s="201"/>
      <c r="LEZ73" s="201"/>
      <c r="LFA73" s="201"/>
      <c r="LFB73" s="201"/>
      <c r="LFC73" s="201"/>
      <c r="LFD73" s="201"/>
      <c r="LFE73" s="201"/>
      <c r="LFF73" s="201"/>
      <c r="LFG73" s="201"/>
      <c r="LFH73" s="201"/>
      <c r="LFI73" s="201"/>
      <c r="LFJ73" s="201"/>
      <c r="LFK73" s="201"/>
      <c r="LFL73" s="201"/>
      <c r="LFM73" s="201"/>
      <c r="LFN73" s="201"/>
      <c r="LFO73" s="201"/>
      <c r="LFP73" s="201"/>
      <c r="LFQ73" s="201"/>
      <c r="LFR73" s="201"/>
      <c r="LFS73" s="201"/>
      <c r="LFT73" s="201"/>
      <c r="LFU73" s="201"/>
      <c r="LFV73" s="201"/>
      <c r="LFW73" s="201"/>
      <c r="LFX73" s="201"/>
      <c r="LFY73" s="201"/>
      <c r="LFZ73" s="201"/>
      <c r="LGA73" s="201"/>
      <c r="LGB73" s="201"/>
      <c r="LGC73" s="201"/>
      <c r="LGD73" s="201"/>
      <c r="LGE73" s="201"/>
      <c r="LGF73" s="201"/>
      <c r="LGG73" s="201"/>
      <c r="LGH73" s="201"/>
      <c r="LGI73" s="201"/>
      <c r="LGJ73" s="201"/>
      <c r="LGK73" s="201"/>
      <c r="LGL73" s="201"/>
      <c r="LGM73" s="201"/>
      <c r="LGN73" s="201"/>
      <c r="LGO73" s="201"/>
      <c r="LGP73" s="201"/>
      <c r="LGQ73" s="201"/>
      <c r="LGR73" s="201"/>
      <c r="LGS73" s="201"/>
      <c r="LGT73" s="201"/>
      <c r="LGU73" s="201"/>
      <c r="LGV73" s="201"/>
      <c r="LGW73" s="201"/>
      <c r="LGX73" s="201"/>
      <c r="LGY73" s="201"/>
      <c r="LGZ73" s="201"/>
      <c r="LHA73" s="201"/>
      <c r="LHB73" s="201"/>
      <c r="LHC73" s="201"/>
      <c r="LHD73" s="201"/>
      <c r="LHE73" s="201"/>
      <c r="LHF73" s="201"/>
      <c r="LHG73" s="201"/>
      <c r="LHH73" s="201"/>
      <c r="LHI73" s="201"/>
      <c r="LHJ73" s="201"/>
      <c r="LHK73" s="201"/>
      <c r="LHL73" s="201"/>
      <c r="LHM73" s="201"/>
      <c r="LHN73" s="201"/>
      <c r="LHO73" s="201"/>
      <c r="LHP73" s="201"/>
      <c r="LHQ73" s="201"/>
      <c r="LHR73" s="201"/>
      <c r="LHS73" s="201"/>
      <c r="LHT73" s="201"/>
      <c r="LHU73" s="201"/>
      <c r="LHV73" s="201"/>
      <c r="LHW73" s="201"/>
      <c r="LHX73" s="201"/>
      <c r="LHY73" s="201"/>
      <c r="LHZ73" s="201"/>
      <c r="LIA73" s="201"/>
      <c r="LIB73" s="201"/>
      <c r="LIC73" s="201"/>
      <c r="LID73" s="201"/>
      <c r="LIE73" s="201"/>
      <c r="LIF73" s="201"/>
      <c r="LIG73" s="201"/>
      <c r="LIH73" s="201"/>
      <c r="LII73" s="201"/>
      <c r="LIJ73" s="201"/>
      <c r="LIK73" s="201"/>
      <c r="LIL73" s="201"/>
      <c r="LIM73" s="201"/>
      <c r="LIN73" s="201"/>
      <c r="LIO73" s="201"/>
      <c r="LIP73" s="201"/>
      <c r="LIQ73" s="201"/>
      <c r="LIR73" s="201"/>
      <c r="LIS73" s="201"/>
      <c r="LIT73" s="201"/>
      <c r="LIU73" s="201"/>
      <c r="LIV73" s="201"/>
      <c r="LIW73" s="201"/>
      <c r="LIX73" s="201"/>
      <c r="LIY73" s="201"/>
      <c r="LIZ73" s="201"/>
      <c r="LJA73" s="201"/>
      <c r="LJB73" s="201"/>
      <c r="LJC73" s="201"/>
      <c r="LJD73" s="201"/>
      <c r="LJE73" s="201"/>
      <c r="LJF73" s="201"/>
      <c r="LJG73" s="201"/>
      <c r="LJH73" s="201"/>
      <c r="LJI73" s="201"/>
      <c r="LJJ73" s="201"/>
      <c r="LJK73" s="201"/>
      <c r="LJL73" s="201"/>
      <c r="LJM73" s="201"/>
      <c r="LJN73" s="201"/>
      <c r="LJO73" s="201"/>
      <c r="LJP73" s="201"/>
      <c r="LJQ73" s="201"/>
      <c r="LJR73" s="201"/>
      <c r="LJS73" s="201"/>
      <c r="LJT73" s="201"/>
      <c r="LJU73" s="201"/>
      <c r="LJV73" s="201"/>
      <c r="LJW73" s="201"/>
      <c r="LJX73" s="201"/>
      <c r="LJY73" s="201"/>
      <c r="LJZ73" s="201"/>
      <c r="LKA73" s="201"/>
      <c r="LKB73" s="201"/>
      <c r="LKC73" s="201"/>
      <c r="LKD73" s="201"/>
      <c r="LKE73" s="201"/>
      <c r="LKF73" s="201"/>
      <c r="LKG73" s="201"/>
      <c r="LKH73" s="201"/>
      <c r="LKI73" s="201"/>
      <c r="LKJ73" s="201"/>
      <c r="LKK73" s="201"/>
      <c r="LKL73" s="201"/>
      <c r="LKM73" s="201"/>
      <c r="LKN73" s="201"/>
      <c r="LKO73" s="201"/>
      <c r="LKP73" s="201"/>
      <c r="LKQ73" s="201"/>
      <c r="LKR73" s="201"/>
      <c r="LKS73" s="201"/>
      <c r="LKT73" s="201"/>
      <c r="LKU73" s="201"/>
      <c r="LKV73" s="201"/>
      <c r="LKW73" s="201"/>
      <c r="LKX73" s="201"/>
      <c r="LKY73" s="201"/>
      <c r="LKZ73" s="201"/>
      <c r="LLA73" s="201"/>
      <c r="LLB73" s="201"/>
      <c r="LLC73" s="201"/>
      <c r="LLD73" s="201"/>
      <c r="LLE73" s="201"/>
      <c r="LLF73" s="201"/>
      <c r="LLG73" s="201"/>
      <c r="LLH73" s="201"/>
      <c r="LLI73" s="201"/>
      <c r="LLJ73" s="201"/>
      <c r="LLK73" s="201"/>
      <c r="LLL73" s="201"/>
      <c r="LLM73" s="201"/>
      <c r="LLN73" s="201"/>
      <c r="LLO73" s="201"/>
      <c r="LLP73" s="201"/>
      <c r="LLQ73" s="201"/>
      <c r="LLR73" s="201"/>
      <c r="LLS73" s="201"/>
      <c r="LLT73" s="201"/>
      <c r="LLU73" s="201"/>
      <c r="LLV73" s="201"/>
      <c r="LLW73" s="201"/>
      <c r="LLX73" s="201"/>
      <c r="LLY73" s="201"/>
      <c r="LLZ73" s="201"/>
      <c r="LMA73" s="201"/>
      <c r="LMB73" s="201"/>
      <c r="LMC73" s="201"/>
      <c r="LMD73" s="201"/>
      <c r="LME73" s="201"/>
      <c r="LMF73" s="201"/>
      <c r="LMG73" s="201"/>
      <c r="LMH73" s="201"/>
      <c r="LMI73" s="201"/>
      <c r="LMJ73" s="201"/>
      <c r="LMK73" s="201"/>
      <c r="LML73" s="201"/>
      <c r="LMM73" s="201"/>
      <c r="LMN73" s="201"/>
      <c r="LMO73" s="201"/>
      <c r="LMP73" s="201"/>
      <c r="LMQ73" s="201"/>
      <c r="LMR73" s="201"/>
      <c r="LMS73" s="201"/>
      <c r="LMT73" s="201"/>
      <c r="LMU73" s="201"/>
      <c r="LMV73" s="201"/>
      <c r="LMW73" s="201"/>
      <c r="LMX73" s="201"/>
      <c r="LMY73" s="201"/>
      <c r="LMZ73" s="201"/>
      <c r="LNA73" s="201"/>
      <c r="LNB73" s="201"/>
      <c r="LNC73" s="201"/>
      <c r="LND73" s="201"/>
      <c r="LNE73" s="201"/>
      <c r="LNF73" s="201"/>
      <c r="LNG73" s="201"/>
      <c r="LNH73" s="201"/>
      <c r="LNI73" s="201"/>
      <c r="LNJ73" s="201"/>
      <c r="LNK73" s="201"/>
      <c r="LNL73" s="201"/>
      <c r="LNM73" s="201"/>
      <c r="LNN73" s="201"/>
      <c r="LNO73" s="201"/>
      <c r="LNP73" s="201"/>
      <c r="LNQ73" s="201"/>
      <c r="LNR73" s="201"/>
      <c r="LNS73" s="201"/>
      <c r="LNT73" s="201"/>
      <c r="LNU73" s="201"/>
      <c r="LNV73" s="201"/>
      <c r="LNW73" s="201"/>
      <c r="LNX73" s="201"/>
      <c r="LNY73" s="201"/>
      <c r="LNZ73" s="201"/>
      <c r="LOA73" s="201"/>
      <c r="LOB73" s="201"/>
      <c r="LOC73" s="201"/>
      <c r="LOD73" s="201"/>
      <c r="LOE73" s="201"/>
      <c r="LOF73" s="201"/>
      <c r="LOG73" s="201"/>
      <c r="LOH73" s="201"/>
      <c r="LOI73" s="201"/>
      <c r="LOJ73" s="201"/>
      <c r="LOK73" s="201"/>
      <c r="LOL73" s="201"/>
      <c r="LOM73" s="201"/>
      <c r="LON73" s="201"/>
      <c r="LOO73" s="201"/>
      <c r="LOP73" s="201"/>
      <c r="LOQ73" s="201"/>
      <c r="LOR73" s="201"/>
      <c r="LOS73" s="201"/>
      <c r="LOT73" s="201"/>
      <c r="LOU73" s="201"/>
      <c r="LOV73" s="201"/>
      <c r="LOW73" s="201"/>
      <c r="LOX73" s="201"/>
      <c r="LOY73" s="201"/>
      <c r="LOZ73" s="201"/>
      <c r="LPA73" s="201"/>
      <c r="LPB73" s="201"/>
      <c r="LPC73" s="201"/>
      <c r="LPD73" s="201"/>
      <c r="LPE73" s="201"/>
      <c r="LPF73" s="201"/>
      <c r="LPG73" s="201"/>
      <c r="LPH73" s="201"/>
      <c r="LPI73" s="201"/>
      <c r="LPJ73" s="201"/>
      <c r="LPK73" s="201"/>
      <c r="LPL73" s="201"/>
      <c r="LPM73" s="201"/>
      <c r="LPN73" s="201"/>
      <c r="LPO73" s="201"/>
      <c r="LPP73" s="201"/>
      <c r="LPQ73" s="201"/>
      <c r="LPR73" s="201"/>
      <c r="LPS73" s="201"/>
      <c r="LPT73" s="201"/>
      <c r="LPU73" s="201"/>
      <c r="LPV73" s="201"/>
      <c r="LPW73" s="201"/>
      <c r="LPX73" s="201"/>
      <c r="LPY73" s="201"/>
      <c r="LPZ73" s="201"/>
      <c r="LQA73" s="201"/>
      <c r="LQB73" s="201"/>
      <c r="LQC73" s="201"/>
      <c r="LQD73" s="201"/>
      <c r="LQE73" s="201"/>
      <c r="LQF73" s="201"/>
      <c r="LQG73" s="201"/>
      <c r="LQH73" s="201"/>
      <c r="LQI73" s="201"/>
      <c r="LQJ73" s="201"/>
      <c r="LQK73" s="201"/>
      <c r="LQL73" s="201"/>
      <c r="LQM73" s="201"/>
      <c r="LQN73" s="201"/>
      <c r="LQO73" s="201"/>
      <c r="LQP73" s="201"/>
      <c r="LQQ73" s="201"/>
      <c r="LQR73" s="201"/>
      <c r="LQS73" s="201"/>
      <c r="LQT73" s="201"/>
      <c r="LQU73" s="201"/>
      <c r="LQV73" s="201"/>
      <c r="LQW73" s="201"/>
      <c r="LQX73" s="201"/>
      <c r="LQY73" s="201"/>
      <c r="LQZ73" s="201"/>
      <c r="LRA73" s="201"/>
      <c r="LRB73" s="201"/>
      <c r="LRC73" s="201"/>
      <c r="LRD73" s="201"/>
      <c r="LRE73" s="201"/>
      <c r="LRF73" s="201"/>
      <c r="LRG73" s="201"/>
      <c r="LRH73" s="201"/>
      <c r="LRI73" s="201"/>
      <c r="LRJ73" s="201"/>
      <c r="LRK73" s="201"/>
      <c r="LRL73" s="201"/>
      <c r="LRM73" s="201"/>
      <c r="LRN73" s="201"/>
      <c r="LRO73" s="201"/>
      <c r="LRP73" s="201"/>
      <c r="LRQ73" s="201"/>
      <c r="LRR73" s="201"/>
      <c r="LRS73" s="201"/>
      <c r="LRT73" s="201"/>
      <c r="LRU73" s="201"/>
      <c r="LRV73" s="201"/>
      <c r="LRW73" s="201"/>
      <c r="LRX73" s="201"/>
      <c r="LRY73" s="201"/>
      <c r="LRZ73" s="201"/>
      <c r="LSA73" s="201"/>
      <c r="LSB73" s="201"/>
      <c r="LSC73" s="201"/>
      <c r="LSD73" s="201"/>
      <c r="LSE73" s="201"/>
      <c r="LSF73" s="201"/>
      <c r="LSG73" s="201"/>
      <c r="LSH73" s="201"/>
      <c r="LSI73" s="201"/>
      <c r="LSJ73" s="201"/>
      <c r="LSK73" s="201"/>
      <c r="LSL73" s="201"/>
      <c r="LSM73" s="201"/>
      <c r="LSN73" s="201"/>
      <c r="LSO73" s="201"/>
      <c r="LSP73" s="201"/>
      <c r="LSQ73" s="201"/>
      <c r="LSR73" s="201"/>
      <c r="LSS73" s="201"/>
      <c r="LST73" s="201"/>
      <c r="LSU73" s="201"/>
      <c r="LSV73" s="201"/>
      <c r="LSW73" s="201"/>
      <c r="LSX73" s="201"/>
      <c r="LSY73" s="201"/>
      <c r="LSZ73" s="201"/>
      <c r="LTA73" s="201"/>
      <c r="LTB73" s="201"/>
      <c r="LTC73" s="201"/>
      <c r="LTD73" s="201"/>
      <c r="LTE73" s="201"/>
      <c r="LTF73" s="201"/>
      <c r="LTG73" s="201"/>
      <c r="LTH73" s="201"/>
      <c r="LTI73" s="201"/>
      <c r="LTJ73" s="201"/>
      <c r="LTK73" s="201"/>
      <c r="LTL73" s="201"/>
      <c r="LTM73" s="201"/>
      <c r="LTN73" s="201"/>
      <c r="LTO73" s="201"/>
      <c r="LTP73" s="201"/>
      <c r="LTQ73" s="201"/>
      <c r="LTR73" s="201"/>
      <c r="LTS73" s="201"/>
      <c r="LTT73" s="201"/>
      <c r="LTU73" s="201"/>
      <c r="LTV73" s="201"/>
      <c r="LTW73" s="201"/>
      <c r="LTX73" s="201"/>
      <c r="LTY73" s="201"/>
      <c r="LTZ73" s="201"/>
      <c r="LUA73" s="201"/>
      <c r="LUB73" s="201"/>
      <c r="LUC73" s="201"/>
      <c r="LUD73" s="201"/>
      <c r="LUE73" s="201"/>
      <c r="LUF73" s="201"/>
      <c r="LUG73" s="201"/>
      <c r="LUH73" s="201"/>
      <c r="LUI73" s="201"/>
      <c r="LUJ73" s="201"/>
      <c r="LUK73" s="201"/>
      <c r="LUL73" s="201"/>
      <c r="LUM73" s="201"/>
      <c r="LUN73" s="201"/>
      <c r="LUO73" s="201"/>
      <c r="LUP73" s="201"/>
      <c r="LUQ73" s="201"/>
      <c r="LUR73" s="201"/>
      <c r="LUS73" s="201"/>
      <c r="LUT73" s="201"/>
      <c r="LUU73" s="201"/>
      <c r="LUV73" s="201"/>
      <c r="LUW73" s="201"/>
      <c r="LUX73" s="201"/>
      <c r="LUY73" s="201"/>
      <c r="LUZ73" s="201"/>
      <c r="LVA73" s="201"/>
      <c r="LVB73" s="201"/>
      <c r="LVC73" s="201"/>
      <c r="LVD73" s="201"/>
      <c r="LVE73" s="201"/>
      <c r="LVF73" s="201"/>
      <c r="LVG73" s="201"/>
      <c r="LVH73" s="201"/>
      <c r="LVI73" s="201"/>
      <c r="LVJ73" s="201"/>
      <c r="LVK73" s="201"/>
      <c r="LVL73" s="201"/>
      <c r="LVM73" s="201"/>
      <c r="LVN73" s="201"/>
      <c r="LVO73" s="201"/>
      <c r="LVP73" s="201"/>
      <c r="LVQ73" s="201"/>
      <c r="LVR73" s="201"/>
      <c r="LVS73" s="201"/>
      <c r="LVT73" s="201"/>
      <c r="LVU73" s="201"/>
      <c r="LVV73" s="201"/>
      <c r="LVW73" s="201"/>
      <c r="LVX73" s="201"/>
      <c r="LVY73" s="201"/>
      <c r="LVZ73" s="201"/>
      <c r="LWA73" s="201"/>
      <c r="LWB73" s="201"/>
      <c r="LWC73" s="201"/>
      <c r="LWD73" s="201"/>
      <c r="LWE73" s="201"/>
      <c r="LWF73" s="201"/>
      <c r="LWG73" s="201"/>
      <c r="LWH73" s="201"/>
      <c r="LWI73" s="201"/>
      <c r="LWJ73" s="201"/>
      <c r="LWK73" s="201"/>
      <c r="LWL73" s="201"/>
      <c r="LWM73" s="201"/>
      <c r="LWN73" s="201"/>
      <c r="LWO73" s="201"/>
      <c r="LWP73" s="201"/>
      <c r="LWQ73" s="201"/>
      <c r="LWR73" s="201"/>
      <c r="LWS73" s="201"/>
      <c r="LWT73" s="201"/>
      <c r="LWU73" s="201"/>
      <c r="LWV73" s="201"/>
      <c r="LWW73" s="201"/>
      <c r="LWX73" s="201"/>
      <c r="LWY73" s="201"/>
      <c r="LWZ73" s="201"/>
      <c r="LXA73" s="201"/>
      <c r="LXB73" s="201"/>
      <c r="LXC73" s="201"/>
      <c r="LXD73" s="201"/>
      <c r="LXE73" s="201"/>
      <c r="LXF73" s="201"/>
      <c r="LXG73" s="201"/>
      <c r="LXH73" s="201"/>
      <c r="LXI73" s="201"/>
      <c r="LXJ73" s="201"/>
      <c r="LXK73" s="201"/>
      <c r="LXL73" s="201"/>
      <c r="LXM73" s="201"/>
      <c r="LXN73" s="201"/>
      <c r="LXO73" s="201"/>
      <c r="LXP73" s="201"/>
      <c r="LXQ73" s="201"/>
      <c r="LXR73" s="201"/>
      <c r="LXS73" s="201"/>
      <c r="LXT73" s="201"/>
      <c r="LXU73" s="201"/>
      <c r="LXV73" s="201"/>
      <c r="LXW73" s="201"/>
      <c r="LXX73" s="201"/>
      <c r="LXY73" s="201"/>
      <c r="LXZ73" s="201"/>
      <c r="LYA73" s="201"/>
      <c r="LYB73" s="201"/>
      <c r="LYC73" s="201"/>
      <c r="LYD73" s="201"/>
      <c r="LYE73" s="201"/>
      <c r="LYF73" s="201"/>
      <c r="LYG73" s="201"/>
      <c r="LYH73" s="201"/>
      <c r="LYI73" s="201"/>
      <c r="LYJ73" s="201"/>
      <c r="LYK73" s="201"/>
      <c r="LYL73" s="201"/>
      <c r="LYM73" s="201"/>
      <c r="LYN73" s="201"/>
      <c r="LYO73" s="201"/>
      <c r="LYP73" s="201"/>
      <c r="LYQ73" s="201"/>
      <c r="LYR73" s="201"/>
      <c r="LYS73" s="201"/>
      <c r="LYT73" s="201"/>
      <c r="LYU73" s="201"/>
      <c r="LYV73" s="201"/>
      <c r="LYW73" s="201"/>
      <c r="LYX73" s="201"/>
      <c r="LYY73" s="201"/>
      <c r="LYZ73" s="201"/>
      <c r="LZA73" s="201"/>
      <c r="LZB73" s="201"/>
      <c r="LZC73" s="201"/>
      <c r="LZD73" s="201"/>
      <c r="LZE73" s="201"/>
      <c r="LZF73" s="201"/>
      <c r="LZG73" s="201"/>
      <c r="LZH73" s="201"/>
      <c r="LZI73" s="201"/>
      <c r="LZJ73" s="201"/>
      <c r="LZK73" s="201"/>
      <c r="LZL73" s="201"/>
      <c r="LZM73" s="201"/>
      <c r="LZN73" s="201"/>
      <c r="LZO73" s="201"/>
      <c r="LZP73" s="201"/>
      <c r="LZQ73" s="201"/>
      <c r="LZR73" s="201"/>
      <c r="LZS73" s="201"/>
      <c r="LZT73" s="201"/>
      <c r="LZU73" s="201"/>
      <c r="LZV73" s="201"/>
      <c r="LZW73" s="201"/>
      <c r="LZX73" s="201"/>
      <c r="LZY73" s="201"/>
      <c r="LZZ73" s="201"/>
      <c r="MAA73" s="201"/>
      <c r="MAB73" s="201"/>
      <c r="MAC73" s="201"/>
      <c r="MAD73" s="201"/>
      <c r="MAE73" s="201"/>
      <c r="MAF73" s="201"/>
      <c r="MAG73" s="201"/>
      <c r="MAH73" s="201"/>
      <c r="MAI73" s="201"/>
      <c r="MAJ73" s="201"/>
      <c r="MAK73" s="201"/>
      <c r="MAL73" s="201"/>
      <c r="MAM73" s="201"/>
      <c r="MAN73" s="201"/>
      <c r="MAO73" s="201"/>
      <c r="MAP73" s="201"/>
      <c r="MAQ73" s="201"/>
      <c r="MAR73" s="201"/>
      <c r="MAS73" s="201"/>
      <c r="MAT73" s="201"/>
      <c r="MAU73" s="201"/>
      <c r="MAV73" s="201"/>
      <c r="MAW73" s="201"/>
      <c r="MAX73" s="201"/>
      <c r="MAY73" s="201"/>
      <c r="MAZ73" s="201"/>
      <c r="MBA73" s="201"/>
      <c r="MBB73" s="201"/>
      <c r="MBC73" s="201"/>
      <c r="MBD73" s="201"/>
      <c r="MBE73" s="201"/>
      <c r="MBF73" s="201"/>
      <c r="MBG73" s="201"/>
      <c r="MBH73" s="201"/>
      <c r="MBI73" s="201"/>
      <c r="MBJ73" s="201"/>
      <c r="MBK73" s="201"/>
      <c r="MBL73" s="201"/>
      <c r="MBM73" s="201"/>
      <c r="MBN73" s="201"/>
      <c r="MBO73" s="201"/>
      <c r="MBP73" s="201"/>
      <c r="MBQ73" s="201"/>
      <c r="MBR73" s="201"/>
      <c r="MBS73" s="201"/>
      <c r="MBT73" s="201"/>
      <c r="MBU73" s="201"/>
      <c r="MBV73" s="201"/>
      <c r="MBW73" s="201"/>
      <c r="MBX73" s="201"/>
      <c r="MBY73" s="201"/>
      <c r="MBZ73" s="201"/>
      <c r="MCA73" s="201"/>
      <c r="MCB73" s="201"/>
      <c r="MCC73" s="201"/>
      <c r="MCD73" s="201"/>
      <c r="MCE73" s="201"/>
      <c r="MCF73" s="201"/>
      <c r="MCG73" s="201"/>
      <c r="MCH73" s="201"/>
      <c r="MCI73" s="201"/>
      <c r="MCJ73" s="201"/>
      <c r="MCK73" s="201"/>
      <c r="MCL73" s="201"/>
      <c r="MCM73" s="201"/>
      <c r="MCN73" s="201"/>
      <c r="MCO73" s="201"/>
      <c r="MCP73" s="201"/>
      <c r="MCQ73" s="201"/>
      <c r="MCR73" s="201"/>
      <c r="MCS73" s="201"/>
      <c r="MCT73" s="201"/>
      <c r="MCU73" s="201"/>
      <c r="MCV73" s="201"/>
      <c r="MCW73" s="201"/>
      <c r="MCX73" s="201"/>
      <c r="MCY73" s="201"/>
      <c r="MCZ73" s="201"/>
      <c r="MDA73" s="201"/>
      <c r="MDB73" s="201"/>
      <c r="MDC73" s="201"/>
      <c r="MDD73" s="201"/>
      <c r="MDE73" s="201"/>
      <c r="MDF73" s="201"/>
      <c r="MDG73" s="201"/>
      <c r="MDH73" s="201"/>
      <c r="MDI73" s="201"/>
      <c r="MDJ73" s="201"/>
      <c r="MDK73" s="201"/>
      <c r="MDL73" s="201"/>
      <c r="MDM73" s="201"/>
      <c r="MDN73" s="201"/>
      <c r="MDO73" s="201"/>
      <c r="MDP73" s="201"/>
      <c r="MDQ73" s="201"/>
      <c r="MDR73" s="201"/>
      <c r="MDS73" s="201"/>
      <c r="MDT73" s="201"/>
      <c r="MDU73" s="201"/>
      <c r="MDV73" s="201"/>
      <c r="MDW73" s="201"/>
      <c r="MDX73" s="201"/>
      <c r="MDY73" s="201"/>
      <c r="MDZ73" s="201"/>
      <c r="MEA73" s="201"/>
      <c r="MEB73" s="201"/>
      <c r="MEC73" s="201"/>
      <c r="MED73" s="201"/>
      <c r="MEE73" s="201"/>
      <c r="MEF73" s="201"/>
      <c r="MEG73" s="201"/>
      <c r="MEH73" s="201"/>
      <c r="MEI73" s="201"/>
      <c r="MEJ73" s="201"/>
      <c r="MEK73" s="201"/>
      <c r="MEL73" s="201"/>
      <c r="MEM73" s="201"/>
      <c r="MEN73" s="201"/>
      <c r="MEO73" s="201"/>
      <c r="MEP73" s="201"/>
      <c r="MEQ73" s="201"/>
      <c r="MER73" s="201"/>
      <c r="MES73" s="201"/>
      <c r="MET73" s="201"/>
      <c r="MEU73" s="201"/>
      <c r="MEV73" s="201"/>
      <c r="MEW73" s="201"/>
      <c r="MEX73" s="201"/>
      <c r="MEY73" s="201"/>
      <c r="MEZ73" s="201"/>
      <c r="MFA73" s="201"/>
      <c r="MFB73" s="201"/>
      <c r="MFC73" s="201"/>
      <c r="MFD73" s="201"/>
      <c r="MFE73" s="201"/>
      <c r="MFF73" s="201"/>
      <c r="MFG73" s="201"/>
      <c r="MFH73" s="201"/>
      <c r="MFI73" s="201"/>
      <c r="MFJ73" s="201"/>
      <c r="MFK73" s="201"/>
      <c r="MFL73" s="201"/>
      <c r="MFM73" s="201"/>
      <c r="MFN73" s="201"/>
      <c r="MFO73" s="201"/>
      <c r="MFP73" s="201"/>
      <c r="MFQ73" s="201"/>
      <c r="MFR73" s="201"/>
      <c r="MFS73" s="201"/>
      <c r="MFT73" s="201"/>
      <c r="MFU73" s="201"/>
      <c r="MFV73" s="201"/>
      <c r="MFW73" s="201"/>
      <c r="MFX73" s="201"/>
      <c r="MFY73" s="201"/>
      <c r="MFZ73" s="201"/>
      <c r="MGA73" s="201"/>
      <c r="MGB73" s="201"/>
      <c r="MGC73" s="201"/>
      <c r="MGD73" s="201"/>
      <c r="MGE73" s="201"/>
      <c r="MGF73" s="201"/>
      <c r="MGG73" s="201"/>
      <c r="MGH73" s="201"/>
      <c r="MGI73" s="201"/>
      <c r="MGJ73" s="201"/>
      <c r="MGK73" s="201"/>
      <c r="MGL73" s="201"/>
      <c r="MGM73" s="201"/>
      <c r="MGN73" s="201"/>
      <c r="MGO73" s="201"/>
      <c r="MGP73" s="201"/>
      <c r="MGQ73" s="201"/>
      <c r="MGR73" s="201"/>
      <c r="MGS73" s="201"/>
      <c r="MGT73" s="201"/>
      <c r="MGU73" s="201"/>
      <c r="MGV73" s="201"/>
      <c r="MGW73" s="201"/>
      <c r="MGX73" s="201"/>
      <c r="MGY73" s="201"/>
      <c r="MGZ73" s="201"/>
      <c r="MHA73" s="201"/>
      <c r="MHB73" s="201"/>
      <c r="MHC73" s="201"/>
      <c r="MHD73" s="201"/>
      <c r="MHE73" s="201"/>
      <c r="MHF73" s="201"/>
      <c r="MHG73" s="201"/>
      <c r="MHH73" s="201"/>
      <c r="MHI73" s="201"/>
      <c r="MHJ73" s="201"/>
      <c r="MHK73" s="201"/>
      <c r="MHL73" s="201"/>
      <c r="MHM73" s="201"/>
      <c r="MHN73" s="201"/>
      <c r="MHO73" s="201"/>
      <c r="MHP73" s="201"/>
      <c r="MHQ73" s="201"/>
      <c r="MHR73" s="201"/>
      <c r="MHS73" s="201"/>
      <c r="MHT73" s="201"/>
      <c r="MHU73" s="201"/>
      <c r="MHV73" s="201"/>
      <c r="MHW73" s="201"/>
      <c r="MHX73" s="201"/>
      <c r="MHY73" s="201"/>
      <c r="MHZ73" s="201"/>
      <c r="MIA73" s="201"/>
      <c r="MIB73" s="201"/>
      <c r="MIC73" s="201"/>
      <c r="MID73" s="201"/>
      <c r="MIE73" s="201"/>
      <c r="MIF73" s="201"/>
      <c r="MIG73" s="201"/>
      <c r="MIH73" s="201"/>
      <c r="MII73" s="201"/>
      <c r="MIJ73" s="201"/>
      <c r="MIK73" s="201"/>
      <c r="MIL73" s="201"/>
      <c r="MIM73" s="201"/>
      <c r="MIN73" s="201"/>
      <c r="MIO73" s="201"/>
      <c r="MIP73" s="201"/>
      <c r="MIQ73" s="201"/>
      <c r="MIR73" s="201"/>
      <c r="MIS73" s="201"/>
      <c r="MIT73" s="201"/>
      <c r="MIU73" s="201"/>
      <c r="MIV73" s="201"/>
      <c r="MIW73" s="201"/>
      <c r="MIX73" s="201"/>
      <c r="MIY73" s="201"/>
      <c r="MIZ73" s="201"/>
      <c r="MJA73" s="201"/>
      <c r="MJB73" s="201"/>
      <c r="MJC73" s="201"/>
      <c r="MJD73" s="201"/>
      <c r="MJE73" s="201"/>
      <c r="MJF73" s="201"/>
      <c r="MJG73" s="201"/>
      <c r="MJH73" s="201"/>
      <c r="MJI73" s="201"/>
      <c r="MJJ73" s="201"/>
      <c r="MJK73" s="201"/>
      <c r="MJL73" s="201"/>
      <c r="MJM73" s="201"/>
      <c r="MJN73" s="201"/>
      <c r="MJO73" s="201"/>
      <c r="MJP73" s="201"/>
      <c r="MJQ73" s="201"/>
      <c r="MJR73" s="201"/>
      <c r="MJS73" s="201"/>
      <c r="MJT73" s="201"/>
      <c r="MJU73" s="201"/>
      <c r="MJV73" s="201"/>
      <c r="MJW73" s="201"/>
      <c r="MJX73" s="201"/>
      <c r="MJY73" s="201"/>
      <c r="MJZ73" s="201"/>
      <c r="MKA73" s="201"/>
      <c r="MKB73" s="201"/>
      <c r="MKC73" s="201"/>
      <c r="MKD73" s="201"/>
      <c r="MKE73" s="201"/>
      <c r="MKF73" s="201"/>
      <c r="MKG73" s="201"/>
      <c r="MKH73" s="201"/>
      <c r="MKI73" s="201"/>
      <c r="MKJ73" s="201"/>
      <c r="MKK73" s="201"/>
      <c r="MKL73" s="201"/>
      <c r="MKM73" s="201"/>
      <c r="MKN73" s="201"/>
      <c r="MKO73" s="201"/>
      <c r="MKP73" s="201"/>
      <c r="MKQ73" s="201"/>
      <c r="MKR73" s="201"/>
      <c r="MKS73" s="201"/>
      <c r="MKT73" s="201"/>
      <c r="MKU73" s="201"/>
      <c r="MKV73" s="201"/>
      <c r="MKW73" s="201"/>
      <c r="MKX73" s="201"/>
      <c r="MKY73" s="201"/>
      <c r="MKZ73" s="201"/>
      <c r="MLA73" s="201"/>
      <c r="MLB73" s="201"/>
      <c r="MLC73" s="201"/>
      <c r="MLD73" s="201"/>
      <c r="MLE73" s="201"/>
      <c r="MLF73" s="201"/>
      <c r="MLG73" s="201"/>
      <c r="MLH73" s="201"/>
      <c r="MLI73" s="201"/>
      <c r="MLJ73" s="201"/>
      <c r="MLK73" s="201"/>
      <c r="MLL73" s="201"/>
      <c r="MLM73" s="201"/>
      <c r="MLN73" s="201"/>
      <c r="MLO73" s="201"/>
      <c r="MLP73" s="201"/>
      <c r="MLQ73" s="201"/>
      <c r="MLR73" s="201"/>
      <c r="MLS73" s="201"/>
      <c r="MLT73" s="201"/>
      <c r="MLU73" s="201"/>
      <c r="MLV73" s="201"/>
      <c r="MLW73" s="201"/>
      <c r="MLX73" s="201"/>
      <c r="MLY73" s="201"/>
      <c r="MLZ73" s="201"/>
      <c r="MMA73" s="201"/>
      <c r="MMB73" s="201"/>
      <c r="MMC73" s="201"/>
      <c r="MMD73" s="201"/>
      <c r="MME73" s="201"/>
      <c r="MMF73" s="201"/>
      <c r="MMG73" s="201"/>
      <c r="MMH73" s="201"/>
      <c r="MMI73" s="201"/>
      <c r="MMJ73" s="201"/>
      <c r="MMK73" s="201"/>
      <c r="MML73" s="201"/>
      <c r="MMM73" s="201"/>
      <c r="MMN73" s="201"/>
      <c r="MMO73" s="201"/>
      <c r="MMP73" s="201"/>
      <c r="MMQ73" s="201"/>
      <c r="MMR73" s="201"/>
      <c r="MMS73" s="201"/>
      <c r="MMT73" s="201"/>
      <c r="MMU73" s="201"/>
      <c r="MMV73" s="201"/>
      <c r="MMW73" s="201"/>
      <c r="MMX73" s="201"/>
      <c r="MMY73" s="201"/>
      <c r="MMZ73" s="201"/>
      <c r="MNA73" s="201"/>
      <c r="MNB73" s="201"/>
      <c r="MNC73" s="201"/>
      <c r="MND73" s="201"/>
      <c r="MNE73" s="201"/>
      <c r="MNF73" s="201"/>
      <c r="MNG73" s="201"/>
      <c r="MNH73" s="201"/>
      <c r="MNI73" s="201"/>
      <c r="MNJ73" s="201"/>
      <c r="MNK73" s="201"/>
      <c r="MNL73" s="201"/>
      <c r="MNM73" s="201"/>
      <c r="MNN73" s="201"/>
      <c r="MNO73" s="201"/>
      <c r="MNP73" s="201"/>
      <c r="MNQ73" s="201"/>
      <c r="MNR73" s="201"/>
      <c r="MNS73" s="201"/>
      <c r="MNT73" s="201"/>
      <c r="MNU73" s="201"/>
      <c r="MNV73" s="201"/>
      <c r="MNW73" s="201"/>
      <c r="MNX73" s="201"/>
      <c r="MNY73" s="201"/>
      <c r="MNZ73" s="201"/>
      <c r="MOA73" s="201"/>
      <c r="MOB73" s="201"/>
      <c r="MOC73" s="201"/>
      <c r="MOD73" s="201"/>
      <c r="MOE73" s="201"/>
      <c r="MOF73" s="201"/>
      <c r="MOG73" s="201"/>
      <c r="MOH73" s="201"/>
      <c r="MOI73" s="201"/>
      <c r="MOJ73" s="201"/>
      <c r="MOK73" s="201"/>
      <c r="MOL73" s="201"/>
      <c r="MOM73" s="201"/>
      <c r="MON73" s="201"/>
      <c r="MOO73" s="201"/>
      <c r="MOP73" s="201"/>
      <c r="MOQ73" s="201"/>
      <c r="MOR73" s="201"/>
      <c r="MOS73" s="201"/>
      <c r="MOT73" s="201"/>
      <c r="MOU73" s="201"/>
      <c r="MOV73" s="201"/>
      <c r="MOW73" s="201"/>
      <c r="MOX73" s="201"/>
      <c r="MOY73" s="201"/>
      <c r="MOZ73" s="201"/>
      <c r="MPA73" s="201"/>
      <c r="MPB73" s="201"/>
      <c r="MPC73" s="201"/>
      <c r="MPD73" s="201"/>
      <c r="MPE73" s="201"/>
      <c r="MPF73" s="201"/>
      <c r="MPG73" s="201"/>
      <c r="MPH73" s="201"/>
      <c r="MPI73" s="201"/>
      <c r="MPJ73" s="201"/>
      <c r="MPK73" s="201"/>
      <c r="MPL73" s="201"/>
      <c r="MPM73" s="201"/>
      <c r="MPN73" s="201"/>
      <c r="MPO73" s="201"/>
      <c r="MPP73" s="201"/>
      <c r="MPQ73" s="201"/>
      <c r="MPR73" s="201"/>
      <c r="MPS73" s="201"/>
      <c r="MPT73" s="201"/>
      <c r="MPU73" s="201"/>
      <c r="MPV73" s="201"/>
      <c r="MPW73" s="201"/>
      <c r="MPX73" s="201"/>
      <c r="MPY73" s="201"/>
      <c r="MPZ73" s="201"/>
      <c r="MQA73" s="201"/>
      <c r="MQB73" s="201"/>
      <c r="MQC73" s="201"/>
      <c r="MQD73" s="201"/>
      <c r="MQE73" s="201"/>
      <c r="MQF73" s="201"/>
      <c r="MQG73" s="201"/>
      <c r="MQH73" s="201"/>
      <c r="MQI73" s="201"/>
      <c r="MQJ73" s="201"/>
      <c r="MQK73" s="201"/>
      <c r="MQL73" s="201"/>
      <c r="MQM73" s="201"/>
      <c r="MQN73" s="201"/>
      <c r="MQO73" s="201"/>
      <c r="MQP73" s="201"/>
      <c r="MQQ73" s="201"/>
      <c r="MQR73" s="201"/>
      <c r="MQS73" s="201"/>
      <c r="MQT73" s="201"/>
      <c r="MQU73" s="201"/>
      <c r="MQV73" s="201"/>
      <c r="MQW73" s="201"/>
      <c r="MQX73" s="201"/>
      <c r="MQY73" s="201"/>
      <c r="MQZ73" s="201"/>
      <c r="MRA73" s="201"/>
      <c r="MRB73" s="201"/>
      <c r="MRC73" s="201"/>
      <c r="MRD73" s="201"/>
      <c r="MRE73" s="201"/>
      <c r="MRF73" s="201"/>
      <c r="MRG73" s="201"/>
      <c r="MRH73" s="201"/>
      <c r="MRI73" s="201"/>
      <c r="MRJ73" s="201"/>
      <c r="MRK73" s="201"/>
      <c r="MRL73" s="201"/>
      <c r="MRM73" s="201"/>
      <c r="MRN73" s="201"/>
      <c r="MRO73" s="201"/>
      <c r="MRP73" s="201"/>
      <c r="MRQ73" s="201"/>
      <c r="MRR73" s="201"/>
      <c r="MRS73" s="201"/>
      <c r="MRT73" s="201"/>
      <c r="MRU73" s="201"/>
      <c r="MRV73" s="201"/>
      <c r="MRW73" s="201"/>
      <c r="MRX73" s="201"/>
      <c r="MRY73" s="201"/>
      <c r="MRZ73" s="201"/>
      <c r="MSA73" s="201"/>
      <c r="MSB73" s="201"/>
      <c r="MSC73" s="201"/>
      <c r="MSD73" s="201"/>
      <c r="MSE73" s="201"/>
      <c r="MSF73" s="201"/>
      <c r="MSG73" s="201"/>
      <c r="MSH73" s="201"/>
      <c r="MSI73" s="201"/>
      <c r="MSJ73" s="201"/>
      <c r="MSK73" s="201"/>
      <c r="MSL73" s="201"/>
      <c r="MSM73" s="201"/>
      <c r="MSN73" s="201"/>
      <c r="MSO73" s="201"/>
      <c r="MSP73" s="201"/>
      <c r="MSQ73" s="201"/>
      <c r="MSR73" s="201"/>
      <c r="MSS73" s="201"/>
      <c r="MST73" s="201"/>
      <c r="MSU73" s="201"/>
      <c r="MSV73" s="201"/>
      <c r="MSW73" s="201"/>
      <c r="MSX73" s="201"/>
      <c r="MSY73" s="201"/>
      <c r="MSZ73" s="201"/>
      <c r="MTA73" s="201"/>
      <c r="MTB73" s="201"/>
      <c r="MTC73" s="201"/>
      <c r="MTD73" s="201"/>
      <c r="MTE73" s="201"/>
      <c r="MTF73" s="201"/>
      <c r="MTG73" s="201"/>
      <c r="MTH73" s="201"/>
      <c r="MTI73" s="201"/>
      <c r="MTJ73" s="201"/>
      <c r="MTK73" s="201"/>
      <c r="MTL73" s="201"/>
      <c r="MTM73" s="201"/>
      <c r="MTN73" s="201"/>
      <c r="MTO73" s="201"/>
      <c r="MTP73" s="201"/>
      <c r="MTQ73" s="201"/>
      <c r="MTR73" s="201"/>
      <c r="MTS73" s="201"/>
      <c r="MTT73" s="201"/>
      <c r="MTU73" s="201"/>
      <c r="MTV73" s="201"/>
      <c r="MTW73" s="201"/>
      <c r="MTX73" s="201"/>
      <c r="MTY73" s="201"/>
      <c r="MTZ73" s="201"/>
      <c r="MUA73" s="201"/>
      <c r="MUB73" s="201"/>
      <c r="MUC73" s="201"/>
      <c r="MUD73" s="201"/>
      <c r="MUE73" s="201"/>
      <c r="MUF73" s="201"/>
      <c r="MUG73" s="201"/>
      <c r="MUH73" s="201"/>
      <c r="MUI73" s="201"/>
      <c r="MUJ73" s="201"/>
      <c r="MUK73" s="201"/>
      <c r="MUL73" s="201"/>
      <c r="MUM73" s="201"/>
      <c r="MUN73" s="201"/>
      <c r="MUO73" s="201"/>
      <c r="MUP73" s="201"/>
      <c r="MUQ73" s="201"/>
      <c r="MUR73" s="201"/>
      <c r="MUS73" s="201"/>
      <c r="MUT73" s="201"/>
      <c r="MUU73" s="201"/>
      <c r="MUV73" s="201"/>
      <c r="MUW73" s="201"/>
      <c r="MUX73" s="201"/>
      <c r="MUY73" s="201"/>
      <c r="MUZ73" s="201"/>
      <c r="MVA73" s="201"/>
      <c r="MVB73" s="201"/>
      <c r="MVC73" s="201"/>
      <c r="MVD73" s="201"/>
      <c r="MVE73" s="201"/>
      <c r="MVF73" s="201"/>
      <c r="MVG73" s="201"/>
      <c r="MVH73" s="201"/>
      <c r="MVI73" s="201"/>
      <c r="MVJ73" s="201"/>
      <c r="MVK73" s="201"/>
      <c r="MVL73" s="201"/>
      <c r="MVM73" s="201"/>
      <c r="MVN73" s="201"/>
      <c r="MVO73" s="201"/>
      <c r="MVP73" s="201"/>
      <c r="MVQ73" s="201"/>
      <c r="MVR73" s="201"/>
      <c r="MVS73" s="201"/>
      <c r="MVT73" s="201"/>
      <c r="MVU73" s="201"/>
      <c r="MVV73" s="201"/>
      <c r="MVW73" s="201"/>
      <c r="MVX73" s="201"/>
      <c r="MVY73" s="201"/>
      <c r="MVZ73" s="201"/>
      <c r="MWA73" s="201"/>
      <c r="MWB73" s="201"/>
      <c r="MWC73" s="201"/>
      <c r="MWD73" s="201"/>
      <c r="MWE73" s="201"/>
      <c r="MWF73" s="201"/>
      <c r="MWG73" s="201"/>
      <c r="MWH73" s="201"/>
      <c r="MWI73" s="201"/>
      <c r="MWJ73" s="201"/>
      <c r="MWK73" s="201"/>
      <c r="MWL73" s="201"/>
      <c r="MWM73" s="201"/>
      <c r="MWN73" s="201"/>
      <c r="MWO73" s="201"/>
      <c r="MWP73" s="201"/>
      <c r="MWQ73" s="201"/>
      <c r="MWR73" s="201"/>
      <c r="MWS73" s="201"/>
      <c r="MWT73" s="201"/>
      <c r="MWU73" s="201"/>
      <c r="MWV73" s="201"/>
      <c r="MWW73" s="201"/>
      <c r="MWX73" s="201"/>
      <c r="MWY73" s="201"/>
      <c r="MWZ73" s="201"/>
      <c r="MXA73" s="201"/>
      <c r="MXB73" s="201"/>
      <c r="MXC73" s="201"/>
      <c r="MXD73" s="201"/>
      <c r="MXE73" s="201"/>
      <c r="MXF73" s="201"/>
      <c r="MXG73" s="201"/>
      <c r="MXH73" s="201"/>
      <c r="MXI73" s="201"/>
      <c r="MXJ73" s="201"/>
      <c r="MXK73" s="201"/>
      <c r="MXL73" s="201"/>
      <c r="MXM73" s="201"/>
      <c r="MXN73" s="201"/>
      <c r="MXO73" s="201"/>
      <c r="MXP73" s="201"/>
      <c r="MXQ73" s="201"/>
      <c r="MXR73" s="201"/>
      <c r="MXS73" s="201"/>
      <c r="MXT73" s="201"/>
      <c r="MXU73" s="201"/>
      <c r="MXV73" s="201"/>
      <c r="MXW73" s="201"/>
      <c r="MXX73" s="201"/>
      <c r="MXY73" s="201"/>
      <c r="MXZ73" s="201"/>
      <c r="MYA73" s="201"/>
      <c r="MYB73" s="201"/>
      <c r="MYC73" s="201"/>
      <c r="MYD73" s="201"/>
      <c r="MYE73" s="201"/>
      <c r="MYF73" s="201"/>
      <c r="MYG73" s="201"/>
      <c r="MYH73" s="201"/>
      <c r="MYI73" s="201"/>
      <c r="MYJ73" s="201"/>
      <c r="MYK73" s="201"/>
      <c r="MYL73" s="201"/>
      <c r="MYM73" s="201"/>
      <c r="MYN73" s="201"/>
      <c r="MYO73" s="201"/>
      <c r="MYP73" s="201"/>
      <c r="MYQ73" s="201"/>
      <c r="MYR73" s="201"/>
      <c r="MYS73" s="201"/>
      <c r="MYT73" s="201"/>
      <c r="MYU73" s="201"/>
      <c r="MYV73" s="201"/>
      <c r="MYW73" s="201"/>
      <c r="MYX73" s="201"/>
      <c r="MYY73" s="201"/>
      <c r="MYZ73" s="201"/>
      <c r="MZA73" s="201"/>
      <c r="MZB73" s="201"/>
      <c r="MZC73" s="201"/>
      <c r="MZD73" s="201"/>
      <c r="MZE73" s="201"/>
      <c r="MZF73" s="201"/>
      <c r="MZG73" s="201"/>
      <c r="MZH73" s="201"/>
      <c r="MZI73" s="201"/>
      <c r="MZJ73" s="201"/>
      <c r="MZK73" s="201"/>
      <c r="MZL73" s="201"/>
      <c r="MZM73" s="201"/>
      <c r="MZN73" s="201"/>
      <c r="MZO73" s="201"/>
      <c r="MZP73" s="201"/>
      <c r="MZQ73" s="201"/>
      <c r="MZR73" s="201"/>
      <c r="MZS73" s="201"/>
      <c r="MZT73" s="201"/>
      <c r="MZU73" s="201"/>
      <c r="MZV73" s="201"/>
      <c r="MZW73" s="201"/>
      <c r="MZX73" s="201"/>
      <c r="MZY73" s="201"/>
      <c r="MZZ73" s="201"/>
      <c r="NAA73" s="201"/>
      <c r="NAB73" s="201"/>
      <c r="NAC73" s="201"/>
      <c r="NAD73" s="201"/>
      <c r="NAE73" s="201"/>
      <c r="NAF73" s="201"/>
      <c r="NAG73" s="201"/>
      <c r="NAH73" s="201"/>
      <c r="NAI73" s="201"/>
      <c r="NAJ73" s="201"/>
      <c r="NAK73" s="201"/>
      <c r="NAL73" s="201"/>
      <c r="NAM73" s="201"/>
      <c r="NAN73" s="201"/>
      <c r="NAO73" s="201"/>
      <c r="NAP73" s="201"/>
      <c r="NAQ73" s="201"/>
      <c r="NAR73" s="201"/>
      <c r="NAS73" s="201"/>
      <c r="NAT73" s="201"/>
      <c r="NAU73" s="201"/>
      <c r="NAV73" s="201"/>
      <c r="NAW73" s="201"/>
      <c r="NAX73" s="201"/>
      <c r="NAY73" s="201"/>
      <c r="NAZ73" s="201"/>
      <c r="NBA73" s="201"/>
      <c r="NBB73" s="201"/>
      <c r="NBC73" s="201"/>
      <c r="NBD73" s="201"/>
      <c r="NBE73" s="201"/>
      <c r="NBF73" s="201"/>
      <c r="NBG73" s="201"/>
      <c r="NBH73" s="201"/>
      <c r="NBI73" s="201"/>
      <c r="NBJ73" s="201"/>
      <c r="NBK73" s="201"/>
      <c r="NBL73" s="201"/>
      <c r="NBM73" s="201"/>
      <c r="NBN73" s="201"/>
      <c r="NBO73" s="201"/>
      <c r="NBP73" s="201"/>
      <c r="NBQ73" s="201"/>
      <c r="NBR73" s="201"/>
      <c r="NBS73" s="201"/>
      <c r="NBT73" s="201"/>
      <c r="NBU73" s="201"/>
      <c r="NBV73" s="201"/>
      <c r="NBW73" s="201"/>
      <c r="NBX73" s="201"/>
      <c r="NBY73" s="201"/>
      <c r="NBZ73" s="201"/>
      <c r="NCA73" s="201"/>
      <c r="NCB73" s="201"/>
      <c r="NCC73" s="201"/>
      <c r="NCD73" s="201"/>
      <c r="NCE73" s="201"/>
      <c r="NCF73" s="201"/>
      <c r="NCG73" s="201"/>
      <c r="NCH73" s="201"/>
      <c r="NCI73" s="201"/>
      <c r="NCJ73" s="201"/>
      <c r="NCK73" s="201"/>
      <c r="NCL73" s="201"/>
      <c r="NCM73" s="201"/>
      <c r="NCN73" s="201"/>
      <c r="NCO73" s="201"/>
      <c r="NCP73" s="201"/>
      <c r="NCQ73" s="201"/>
      <c r="NCR73" s="201"/>
      <c r="NCS73" s="201"/>
      <c r="NCT73" s="201"/>
      <c r="NCU73" s="201"/>
      <c r="NCV73" s="201"/>
      <c r="NCW73" s="201"/>
      <c r="NCX73" s="201"/>
      <c r="NCY73" s="201"/>
      <c r="NCZ73" s="201"/>
      <c r="NDA73" s="201"/>
      <c r="NDB73" s="201"/>
      <c r="NDC73" s="201"/>
      <c r="NDD73" s="201"/>
      <c r="NDE73" s="201"/>
      <c r="NDF73" s="201"/>
      <c r="NDG73" s="201"/>
      <c r="NDH73" s="201"/>
      <c r="NDI73" s="201"/>
      <c r="NDJ73" s="201"/>
      <c r="NDK73" s="201"/>
      <c r="NDL73" s="201"/>
      <c r="NDM73" s="201"/>
      <c r="NDN73" s="201"/>
      <c r="NDO73" s="201"/>
      <c r="NDP73" s="201"/>
      <c r="NDQ73" s="201"/>
      <c r="NDR73" s="201"/>
      <c r="NDS73" s="201"/>
      <c r="NDT73" s="201"/>
      <c r="NDU73" s="201"/>
      <c r="NDV73" s="201"/>
      <c r="NDW73" s="201"/>
      <c r="NDX73" s="201"/>
      <c r="NDY73" s="201"/>
      <c r="NDZ73" s="201"/>
      <c r="NEA73" s="201"/>
      <c r="NEB73" s="201"/>
      <c r="NEC73" s="201"/>
      <c r="NED73" s="201"/>
      <c r="NEE73" s="201"/>
      <c r="NEF73" s="201"/>
      <c r="NEG73" s="201"/>
      <c r="NEH73" s="201"/>
      <c r="NEI73" s="201"/>
      <c r="NEJ73" s="201"/>
      <c r="NEK73" s="201"/>
      <c r="NEL73" s="201"/>
      <c r="NEM73" s="201"/>
      <c r="NEN73" s="201"/>
      <c r="NEO73" s="201"/>
      <c r="NEP73" s="201"/>
      <c r="NEQ73" s="201"/>
      <c r="NER73" s="201"/>
      <c r="NES73" s="201"/>
      <c r="NET73" s="201"/>
      <c r="NEU73" s="201"/>
      <c r="NEV73" s="201"/>
      <c r="NEW73" s="201"/>
      <c r="NEX73" s="201"/>
      <c r="NEY73" s="201"/>
      <c r="NEZ73" s="201"/>
      <c r="NFA73" s="201"/>
      <c r="NFB73" s="201"/>
      <c r="NFC73" s="201"/>
      <c r="NFD73" s="201"/>
      <c r="NFE73" s="201"/>
      <c r="NFF73" s="201"/>
      <c r="NFG73" s="201"/>
      <c r="NFH73" s="201"/>
      <c r="NFI73" s="201"/>
      <c r="NFJ73" s="201"/>
      <c r="NFK73" s="201"/>
      <c r="NFL73" s="201"/>
      <c r="NFM73" s="201"/>
      <c r="NFN73" s="201"/>
      <c r="NFO73" s="201"/>
      <c r="NFP73" s="201"/>
      <c r="NFQ73" s="201"/>
      <c r="NFR73" s="201"/>
      <c r="NFS73" s="201"/>
      <c r="NFT73" s="201"/>
      <c r="NFU73" s="201"/>
      <c r="NFV73" s="201"/>
      <c r="NFW73" s="201"/>
      <c r="NFX73" s="201"/>
      <c r="NFY73" s="201"/>
      <c r="NFZ73" s="201"/>
      <c r="NGA73" s="201"/>
      <c r="NGB73" s="201"/>
      <c r="NGC73" s="201"/>
      <c r="NGD73" s="201"/>
      <c r="NGE73" s="201"/>
      <c r="NGF73" s="201"/>
      <c r="NGG73" s="201"/>
      <c r="NGH73" s="201"/>
      <c r="NGI73" s="201"/>
      <c r="NGJ73" s="201"/>
      <c r="NGK73" s="201"/>
      <c r="NGL73" s="201"/>
      <c r="NGM73" s="201"/>
      <c r="NGN73" s="201"/>
      <c r="NGO73" s="201"/>
      <c r="NGP73" s="201"/>
      <c r="NGQ73" s="201"/>
      <c r="NGR73" s="201"/>
      <c r="NGS73" s="201"/>
      <c r="NGT73" s="201"/>
      <c r="NGU73" s="201"/>
      <c r="NGV73" s="201"/>
      <c r="NGW73" s="201"/>
      <c r="NGX73" s="201"/>
      <c r="NGY73" s="201"/>
      <c r="NGZ73" s="201"/>
      <c r="NHA73" s="201"/>
      <c r="NHB73" s="201"/>
      <c r="NHC73" s="201"/>
      <c r="NHD73" s="201"/>
      <c r="NHE73" s="201"/>
      <c r="NHF73" s="201"/>
      <c r="NHG73" s="201"/>
      <c r="NHH73" s="201"/>
      <c r="NHI73" s="201"/>
      <c r="NHJ73" s="201"/>
      <c r="NHK73" s="201"/>
      <c r="NHL73" s="201"/>
      <c r="NHM73" s="201"/>
      <c r="NHN73" s="201"/>
      <c r="NHO73" s="201"/>
      <c r="NHP73" s="201"/>
      <c r="NHQ73" s="201"/>
      <c r="NHR73" s="201"/>
      <c r="NHS73" s="201"/>
      <c r="NHT73" s="201"/>
      <c r="NHU73" s="201"/>
      <c r="NHV73" s="201"/>
      <c r="NHW73" s="201"/>
      <c r="NHX73" s="201"/>
      <c r="NHY73" s="201"/>
      <c r="NHZ73" s="201"/>
      <c r="NIA73" s="201"/>
      <c r="NIB73" s="201"/>
      <c r="NIC73" s="201"/>
      <c r="NID73" s="201"/>
      <c r="NIE73" s="201"/>
      <c r="NIF73" s="201"/>
      <c r="NIG73" s="201"/>
      <c r="NIH73" s="201"/>
      <c r="NII73" s="201"/>
      <c r="NIJ73" s="201"/>
      <c r="NIK73" s="201"/>
      <c r="NIL73" s="201"/>
      <c r="NIM73" s="201"/>
      <c r="NIN73" s="201"/>
      <c r="NIO73" s="201"/>
      <c r="NIP73" s="201"/>
      <c r="NIQ73" s="201"/>
      <c r="NIR73" s="201"/>
      <c r="NIS73" s="201"/>
      <c r="NIT73" s="201"/>
      <c r="NIU73" s="201"/>
      <c r="NIV73" s="201"/>
      <c r="NIW73" s="201"/>
      <c r="NIX73" s="201"/>
      <c r="NIY73" s="201"/>
      <c r="NIZ73" s="201"/>
      <c r="NJA73" s="201"/>
      <c r="NJB73" s="201"/>
      <c r="NJC73" s="201"/>
      <c r="NJD73" s="201"/>
      <c r="NJE73" s="201"/>
      <c r="NJF73" s="201"/>
      <c r="NJG73" s="201"/>
      <c r="NJH73" s="201"/>
      <c r="NJI73" s="201"/>
      <c r="NJJ73" s="201"/>
      <c r="NJK73" s="201"/>
      <c r="NJL73" s="201"/>
      <c r="NJM73" s="201"/>
      <c r="NJN73" s="201"/>
      <c r="NJO73" s="201"/>
      <c r="NJP73" s="201"/>
      <c r="NJQ73" s="201"/>
      <c r="NJR73" s="201"/>
      <c r="NJS73" s="201"/>
      <c r="NJT73" s="201"/>
      <c r="NJU73" s="201"/>
      <c r="NJV73" s="201"/>
      <c r="NJW73" s="201"/>
      <c r="NJX73" s="201"/>
      <c r="NJY73" s="201"/>
      <c r="NJZ73" s="201"/>
      <c r="NKA73" s="201"/>
      <c r="NKB73" s="201"/>
      <c r="NKC73" s="201"/>
      <c r="NKD73" s="201"/>
      <c r="NKE73" s="201"/>
      <c r="NKF73" s="201"/>
      <c r="NKG73" s="201"/>
      <c r="NKH73" s="201"/>
      <c r="NKI73" s="201"/>
      <c r="NKJ73" s="201"/>
      <c r="NKK73" s="201"/>
      <c r="NKL73" s="201"/>
      <c r="NKM73" s="201"/>
      <c r="NKN73" s="201"/>
      <c r="NKO73" s="201"/>
      <c r="NKP73" s="201"/>
      <c r="NKQ73" s="201"/>
      <c r="NKR73" s="201"/>
      <c r="NKS73" s="201"/>
      <c r="NKT73" s="201"/>
      <c r="NKU73" s="201"/>
      <c r="NKV73" s="201"/>
      <c r="NKW73" s="201"/>
      <c r="NKX73" s="201"/>
      <c r="NKY73" s="201"/>
      <c r="NKZ73" s="201"/>
      <c r="NLA73" s="201"/>
      <c r="NLB73" s="201"/>
      <c r="NLC73" s="201"/>
      <c r="NLD73" s="201"/>
      <c r="NLE73" s="201"/>
      <c r="NLF73" s="201"/>
      <c r="NLG73" s="201"/>
      <c r="NLH73" s="201"/>
      <c r="NLI73" s="201"/>
      <c r="NLJ73" s="201"/>
      <c r="NLK73" s="201"/>
      <c r="NLL73" s="201"/>
      <c r="NLM73" s="201"/>
      <c r="NLN73" s="201"/>
      <c r="NLO73" s="201"/>
      <c r="NLP73" s="201"/>
      <c r="NLQ73" s="201"/>
      <c r="NLR73" s="201"/>
      <c r="NLS73" s="201"/>
      <c r="NLT73" s="201"/>
      <c r="NLU73" s="201"/>
      <c r="NLV73" s="201"/>
      <c r="NLW73" s="201"/>
      <c r="NLX73" s="201"/>
      <c r="NLY73" s="201"/>
      <c r="NLZ73" s="201"/>
      <c r="NMA73" s="201"/>
      <c r="NMB73" s="201"/>
      <c r="NMC73" s="201"/>
      <c r="NMD73" s="201"/>
      <c r="NME73" s="201"/>
      <c r="NMF73" s="201"/>
      <c r="NMG73" s="201"/>
      <c r="NMH73" s="201"/>
      <c r="NMI73" s="201"/>
      <c r="NMJ73" s="201"/>
      <c r="NMK73" s="201"/>
      <c r="NML73" s="201"/>
      <c r="NMM73" s="201"/>
      <c r="NMN73" s="201"/>
      <c r="NMO73" s="201"/>
      <c r="NMP73" s="201"/>
      <c r="NMQ73" s="201"/>
      <c r="NMR73" s="201"/>
      <c r="NMS73" s="201"/>
      <c r="NMT73" s="201"/>
      <c r="NMU73" s="201"/>
      <c r="NMV73" s="201"/>
      <c r="NMW73" s="201"/>
      <c r="NMX73" s="201"/>
      <c r="NMY73" s="201"/>
      <c r="NMZ73" s="201"/>
      <c r="NNA73" s="201"/>
      <c r="NNB73" s="201"/>
      <c r="NNC73" s="201"/>
      <c r="NND73" s="201"/>
      <c r="NNE73" s="201"/>
      <c r="NNF73" s="201"/>
      <c r="NNG73" s="201"/>
      <c r="NNH73" s="201"/>
      <c r="NNI73" s="201"/>
      <c r="NNJ73" s="201"/>
      <c r="NNK73" s="201"/>
      <c r="NNL73" s="201"/>
      <c r="NNM73" s="201"/>
      <c r="NNN73" s="201"/>
      <c r="NNO73" s="201"/>
      <c r="NNP73" s="201"/>
      <c r="NNQ73" s="201"/>
      <c r="NNR73" s="201"/>
      <c r="NNS73" s="201"/>
      <c r="NNT73" s="201"/>
      <c r="NNU73" s="201"/>
      <c r="NNV73" s="201"/>
      <c r="NNW73" s="201"/>
      <c r="NNX73" s="201"/>
      <c r="NNY73" s="201"/>
      <c r="NNZ73" s="201"/>
      <c r="NOA73" s="201"/>
      <c r="NOB73" s="201"/>
      <c r="NOC73" s="201"/>
      <c r="NOD73" s="201"/>
      <c r="NOE73" s="201"/>
      <c r="NOF73" s="201"/>
      <c r="NOG73" s="201"/>
      <c r="NOH73" s="201"/>
      <c r="NOI73" s="201"/>
      <c r="NOJ73" s="201"/>
      <c r="NOK73" s="201"/>
      <c r="NOL73" s="201"/>
      <c r="NOM73" s="201"/>
      <c r="NON73" s="201"/>
      <c r="NOO73" s="201"/>
      <c r="NOP73" s="201"/>
      <c r="NOQ73" s="201"/>
      <c r="NOR73" s="201"/>
      <c r="NOS73" s="201"/>
      <c r="NOT73" s="201"/>
      <c r="NOU73" s="201"/>
      <c r="NOV73" s="201"/>
      <c r="NOW73" s="201"/>
      <c r="NOX73" s="201"/>
      <c r="NOY73" s="201"/>
      <c r="NOZ73" s="201"/>
      <c r="NPA73" s="201"/>
      <c r="NPB73" s="201"/>
      <c r="NPC73" s="201"/>
      <c r="NPD73" s="201"/>
      <c r="NPE73" s="201"/>
      <c r="NPF73" s="201"/>
      <c r="NPG73" s="201"/>
      <c r="NPH73" s="201"/>
      <c r="NPI73" s="201"/>
      <c r="NPJ73" s="201"/>
      <c r="NPK73" s="201"/>
      <c r="NPL73" s="201"/>
      <c r="NPM73" s="201"/>
      <c r="NPN73" s="201"/>
      <c r="NPO73" s="201"/>
      <c r="NPP73" s="201"/>
      <c r="NPQ73" s="201"/>
      <c r="NPR73" s="201"/>
      <c r="NPS73" s="201"/>
      <c r="NPT73" s="201"/>
      <c r="NPU73" s="201"/>
      <c r="NPV73" s="201"/>
      <c r="NPW73" s="201"/>
      <c r="NPX73" s="201"/>
      <c r="NPY73" s="201"/>
      <c r="NPZ73" s="201"/>
      <c r="NQA73" s="201"/>
      <c r="NQB73" s="201"/>
      <c r="NQC73" s="201"/>
      <c r="NQD73" s="201"/>
      <c r="NQE73" s="201"/>
      <c r="NQF73" s="201"/>
      <c r="NQG73" s="201"/>
      <c r="NQH73" s="201"/>
      <c r="NQI73" s="201"/>
      <c r="NQJ73" s="201"/>
      <c r="NQK73" s="201"/>
      <c r="NQL73" s="201"/>
      <c r="NQM73" s="201"/>
      <c r="NQN73" s="201"/>
      <c r="NQO73" s="201"/>
      <c r="NQP73" s="201"/>
      <c r="NQQ73" s="201"/>
      <c r="NQR73" s="201"/>
      <c r="NQS73" s="201"/>
      <c r="NQT73" s="201"/>
      <c r="NQU73" s="201"/>
      <c r="NQV73" s="201"/>
      <c r="NQW73" s="201"/>
      <c r="NQX73" s="201"/>
      <c r="NQY73" s="201"/>
      <c r="NQZ73" s="201"/>
      <c r="NRA73" s="201"/>
      <c r="NRB73" s="201"/>
      <c r="NRC73" s="201"/>
      <c r="NRD73" s="201"/>
      <c r="NRE73" s="201"/>
      <c r="NRF73" s="201"/>
      <c r="NRG73" s="201"/>
      <c r="NRH73" s="201"/>
      <c r="NRI73" s="201"/>
      <c r="NRJ73" s="201"/>
      <c r="NRK73" s="201"/>
      <c r="NRL73" s="201"/>
      <c r="NRM73" s="201"/>
      <c r="NRN73" s="201"/>
      <c r="NRO73" s="201"/>
      <c r="NRP73" s="201"/>
      <c r="NRQ73" s="201"/>
      <c r="NRR73" s="201"/>
      <c r="NRS73" s="201"/>
      <c r="NRT73" s="201"/>
      <c r="NRU73" s="201"/>
      <c r="NRV73" s="201"/>
      <c r="NRW73" s="201"/>
      <c r="NRX73" s="201"/>
      <c r="NRY73" s="201"/>
      <c r="NRZ73" s="201"/>
      <c r="NSA73" s="201"/>
      <c r="NSB73" s="201"/>
      <c r="NSC73" s="201"/>
      <c r="NSD73" s="201"/>
      <c r="NSE73" s="201"/>
      <c r="NSF73" s="201"/>
      <c r="NSG73" s="201"/>
      <c r="NSH73" s="201"/>
      <c r="NSI73" s="201"/>
      <c r="NSJ73" s="201"/>
      <c r="NSK73" s="201"/>
      <c r="NSL73" s="201"/>
      <c r="NSM73" s="201"/>
      <c r="NSN73" s="201"/>
      <c r="NSO73" s="201"/>
      <c r="NSP73" s="201"/>
      <c r="NSQ73" s="201"/>
      <c r="NSR73" s="201"/>
      <c r="NSS73" s="201"/>
      <c r="NST73" s="201"/>
      <c r="NSU73" s="201"/>
      <c r="NSV73" s="201"/>
      <c r="NSW73" s="201"/>
      <c r="NSX73" s="201"/>
      <c r="NSY73" s="201"/>
      <c r="NSZ73" s="201"/>
      <c r="NTA73" s="201"/>
      <c r="NTB73" s="201"/>
      <c r="NTC73" s="201"/>
      <c r="NTD73" s="201"/>
      <c r="NTE73" s="201"/>
      <c r="NTF73" s="201"/>
      <c r="NTG73" s="201"/>
      <c r="NTH73" s="201"/>
      <c r="NTI73" s="201"/>
      <c r="NTJ73" s="201"/>
      <c r="NTK73" s="201"/>
      <c r="NTL73" s="201"/>
      <c r="NTM73" s="201"/>
      <c r="NTN73" s="201"/>
      <c r="NTO73" s="201"/>
      <c r="NTP73" s="201"/>
      <c r="NTQ73" s="201"/>
      <c r="NTR73" s="201"/>
      <c r="NTS73" s="201"/>
      <c r="NTT73" s="201"/>
      <c r="NTU73" s="201"/>
      <c r="NTV73" s="201"/>
      <c r="NTW73" s="201"/>
      <c r="NTX73" s="201"/>
      <c r="NTY73" s="201"/>
      <c r="NTZ73" s="201"/>
      <c r="NUA73" s="201"/>
      <c r="NUB73" s="201"/>
      <c r="NUC73" s="201"/>
      <c r="NUD73" s="201"/>
      <c r="NUE73" s="201"/>
      <c r="NUF73" s="201"/>
      <c r="NUG73" s="201"/>
      <c r="NUH73" s="201"/>
      <c r="NUI73" s="201"/>
      <c r="NUJ73" s="201"/>
      <c r="NUK73" s="201"/>
      <c r="NUL73" s="201"/>
      <c r="NUM73" s="201"/>
      <c r="NUN73" s="201"/>
      <c r="NUO73" s="201"/>
      <c r="NUP73" s="201"/>
      <c r="NUQ73" s="201"/>
      <c r="NUR73" s="201"/>
      <c r="NUS73" s="201"/>
      <c r="NUT73" s="201"/>
      <c r="NUU73" s="201"/>
      <c r="NUV73" s="201"/>
      <c r="NUW73" s="201"/>
      <c r="NUX73" s="201"/>
      <c r="NUY73" s="201"/>
      <c r="NUZ73" s="201"/>
      <c r="NVA73" s="201"/>
      <c r="NVB73" s="201"/>
      <c r="NVC73" s="201"/>
      <c r="NVD73" s="201"/>
      <c r="NVE73" s="201"/>
      <c r="NVF73" s="201"/>
      <c r="NVG73" s="201"/>
      <c r="NVH73" s="201"/>
      <c r="NVI73" s="201"/>
      <c r="NVJ73" s="201"/>
      <c r="NVK73" s="201"/>
      <c r="NVL73" s="201"/>
      <c r="NVM73" s="201"/>
      <c r="NVN73" s="201"/>
      <c r="NVO73" s="201"/>
      <c r="NVP73" s="201"/>
      <c r="NVQ73" s="201"/>
      <c r="NVR73" s="201"/>
      <c r="NVS73" s="201"/>
      <c r="NVT73" s="201"/>
      <c r="NVU73" s="201"/>
      <c r="NVV73" s="201"/>
      <c r="NVW73" s="201"/>
      <c r="NVX73" s="201"/>
      <c r="NVY73" s="201"/>
      <c r="NVZ73" s="201"/>
      <c r="NWA73" s="201"/>
      <c r="NWB73" s="201"/>
      <c r="NWC73" s="201"/>
      <c r="NWD73" s="201"/>
      <c r="NWE73" s="201"/>
      <c r="NWF73" s="201"/>
      <c r="NWG73" s="201"/>
      <c r="NWH73" s="201"/>
      <c r="NWI73" s="201"/>
      <c r="NWJ73" s="201"/>
      <c r="NWK73" s="201"/>
      <c r="NWL73" s="201"/>
      <c r="NWM73" s="201"/>
      <c r="NWN73" s="201"/>
      <c r="NWO73" s="201"/>
      <c r="NWP73" s="201"/>
      <c r="NWQ73" s="201"/>
      <c r="NWR73" s="201"/>
      <c r="NWS73" s="201"/>
      <c r="NWT73" s="201"/>
      <c r="NWU73" s="201"/>
      <c r="NWV73" s="201"/>
      <c r="NWW73" s="201"/>
      <c r="NWX73" s="201"/>
      <c r="NWY73" s="201"/>
      <c r="NWZ73" s="201"/>
      <c r="NXA73" s="201"/>
      <c r="NXB73" s="201"/>
      <c r="NXC73" s="201"/>
      <c r="NXD73" s="201"/>
      <c r="NXE73" s="201"/>
      <c r="NXF73" s="201"/>
      <c r="NXG73" s="201"/>
      <c r="NXH73" s="201"/>
      <c r="NXI73" s="201"/>
      <c r="NXJ73" s="201"/>
      <c r="NXK73" s="201"/>
      <c r="NXL73" s="201"/>
      <c r="NXM73" s="201"/>
      <c r="NXN73" s="201"/>
      <c r="NXO73" s="201"/>
      <c r="NXP73" s="201"/>
      <c r="NXQ73" s="201"/>
      <c r="NXR73" s="201"/>
      <c r="NXS73" s="201"/>
      <c r="NXT73" s="201"/>
      <c r="NXU73" s="201"/>
      <c r="NXV73" s="201"/>
      <c r="NXW73" s="201"/>
      <c r="NXX73" s="201"/>
      <c r="NXY73" s="201"/>
      <c r="NXZ73" s="201"/>
      <c r="NYA73" s="201"/>
      <c r="NYB73" s="201"/>
      <c r="NYC73" s="201"/>
      <c r="NYD73" s="201"/>
      <c r="NYE73" s="201"/>
      <c r="NYF73" s="201"/>
      <c r="NYG73" s="201"/>
      <c r="NYH73" s="201"/>
      <c r="NYI73" s="201"/>
      <c r="NYJ73" s="201"/>
      <c r="NYK73" s="201"/>
      <c r="NYL73" s="201"/>
      <c r="NYM73" s="201"/>
      <c r="NYN73" s="201"/>
      <c r="NYO73" s="201"/>
      <c r="NYP73" s="201"/>
      <c r="NYQ73" s="201"/>
      <c r="NYR73" s="201"/>
      <c r="NYS73" s="201"/>
      <c r="NYT73" s="201"/>
      <c r="NYU73" s="201"/>
      <c r="NYV73" s="201"/>
      <c r="NYW73" s="201"/>
      <c r="NYX73" s="201"/>
      <c r="NYY73" s="201"/>
      <c r="NYZ73" s="201"/>
      <c r="NZA73" s="201"/>
      <c r="NZB73" s="201"/>
      <c r="NZC73" s="201"/>
      <c r="NZD73" s="201"/>
      <c r="NZE73" s="201"/>
      <c r="NZF73" s="201"/>
      <c r="NZG73" s="201"/>
      <c r="NZH73" s="201"/>
      <c r="NZI73" s="201"/>
      <c r="NZJ73" s="201"/>
      <c r="NZK73" s="201"/>
      <c r="NZL73" s="201"/>
      <c r="NZM73" s="201"/>
      <c r="NZN73" s="201"/>
      <c r="NZO73" s="201"/>
      <c r="NZP73" s="201"/>
      <c r="NZQ73" s="201"/>
      <c r="NZR73" s="201"/>
      <c r="NZS73" s="201"/>
      <c r="NZT73" s="201"/>
      <c r="NZU73" s="201"/>
      <c r="NZV73" s="201"/>
      <c r="NZW73" s="201"/>
      <c r="NZX73" s="201"/>
      <c r="NZY73" s="201"/>
      <c r="NZZ73" s="201"/>
      <c r="OAA73" s="201"/>
      <c r="OAB73" s="201"/>
      <c r="OAC73" s="201"/>
      <c r="OAD73" s="201"/>
      <c r="OAE73" s="201"/>
      <c r="OAF73" s="201"/>
      <c r="OAG73" s="201"/>
      <c r="OAH73" s="201"/>
      <c r="OAI73" s="201"/>
      <c r="OAJ73" s="201"/>
      <c r="OAK73" s="201"/>
      <c r="OAL73" s="201"/>
      <c r="OAM73" s="201"/>
      <c r="OAN73" s="201"/>
      <c r="OAO73" s="201"/>
      <c r="OAP73" s="201"/>
      <c r="OAQ73" s="201"/>
      <c r="OAR73" s="201"/>
      <c r="OAS73" s="201"/>
      <c r="OAT73" s="201"/>
      <c r="OAU73" s="201"/>
      <c r="OAV73" s="201"/>
      <c r="OAW73" s="201"/>
      <c r="OAX73" s="201"/>
      <c r="OAY73" s="201"/>
      <c r="OAZ73" s="201"/>
      <c r="OBA73" s="201"/>
      <c r="OBB73" s="201"/>
      <c r="OBC73" s="201"/>
      <c r="OBD73" s="201"/>
      <c r="OBE73" s="201"/>
      <c r="OBF73" s="201"/>
      <c r="OBG73" s="201"/>
      <c r="OBH73" s="201"/>
      <c r="OBI73" s="201"/>
      <c r="OBJ73" s="201"/>
      <c r="OBK73" s="201"/>
      <c r="OBL73" s="201"/>
      <c r="OBM73" s="201"/>
      <c r="OBN73" s="201"/>
      <c r="OBO73" s="201"/>
      <c r="OBP73" s="201"/>
      <c r="OBQ73" s="201"/>
      <c r="OBR73" s="201"/>
      <c r="OBS73" s="201"/>
      <c r="OBT73" s="201"/>
      <c r="OBU73" s="201"/>
      <c r="OBV73" s="201"/>
      <c r="OBW73" s="201"/>
      <c r="OBX73" s="201"/>
      <c r="OBY73" s="201"/>
      <c r="OBZ73" s="201"/>
      <c r="OCA73" s="201"/>
      <c r="OCB73" s="201"/>
      <c r="OCC73" s="201"/>
      <c r="OCD73" s="201"/>
      <c r="OCE73" s="201"/>
      <c r="OCF73" s="201"/>
      <c r="OCG73" s="201"/>
      <c r="OCH73" s="201"/>
      <c r="OCI73" s="201"/>
      <c r="OCJ73" s="201"/>
      <c r="OCK73" s="201"/>
      <c r="OCL73" s="201"/>
      <c r="OCM73" s="201"/>
      <c r="OCN73" s="201"/>
      <c r="OCO73" s="201"/>
      <c r="OCP73" s="201"/>
      <c r="OCQ73" s="201"/>
      <c r="OCR73" s="201"/>
      <c r="OCS73" s="201"/>
      <c r="OCT73" s="201"/>
      <c r="OCU73" s="201"/>
      <c r="OCV73" s="201"/>
      <c r="OCW73" s="201"/>
      <c r="OCX73" s="201"/>
      <c r="OCY73" s="201"/>
      <c r="OCZ73" s="201"/>
      <c r="ODA73" s="201"/>
      <c r="ODB73" s="201"/>
      <c r="ODC73" s="201"/>
      <c r="ODD73" s="201"/>
      <c r="ODE73" s="201"/>
      <c r="ODF73" s="201"/>
      <c r="ODG73" s="201"/>
      <c r="ODH73" s="201"/>
      <c r="ODI73" s="201"/>
      <c r="ODJ73" s="201"/>
      <c r="ODK73" s="201"/>
      <c r="ODL73" s="201"/>
      <c r="ODM73" s="201"/>
      <c r="ODN73" s="201"/>
      <c r="ODO73" s="201"/>
      <c r="ODP73" s="201"/>
      <c r="ODQ73" s="201"/>
      <c r="ODR73" s="201"/>
      <c r="ODS73" s="201"/>
      <c r="ODT73" s="201"/>
      <c r="ODU73" s="201"/>
      <c r="ODV73" s="201"/>
      <c r="ODW73" s="201"/>
      <c r="ODX73" s="201"/>
      <c r="ODY73" s="201"/>
      <c r="ODZ73" s="201"/>
      <c r="OEA73" s="201"/>
      <c r="OEB73" s="201"/>
      <c r="OEC73" s="201"/>
      <c r="OED73" s="201"/>
      <c r="OEE73" s="201"/>
      <c r="OEF73" s="201"/>
      <c r="OEG73" s="201"/>
      <c r="OEH73" s="201"/>
      <c r="OEI73" s="201"/>
      <c r="OEJ73" s="201"/>
      <c r="OEK73" s="201"/>
      <c r="OEL73" s="201"/>
      <c r="OEM73" s="201"/>
      <c r="OEN73" s="201"/>
      <c r="OEO73" s="201"/>
      <c r="OEP73" s="201"/>
      <c r="OEQ73" s="201"/>
      <c r="OER73" s="201"/>
      <c r="OES73" s="201"/>
      <c r="OET73" s="201"/>
      <c r="OEU73" s="201"/>
      <c r="OEV73" s="201"/>
      <c r="OEW73" s="201"/>
      <c r="OEX73" s="201"/>
      <c r="OEY73" s="201"/>
      <c r="OEZ73" s="201"/>
      <c r="OFA73" s="201"/>
      <c r="OFB73" s="201"/>
      <c r="OFC73" s="201"/>
      <c r="OFD73" s="201"/>
      <c r="OFE73" s="201"/>
      <c r="OFF73" s="201"/>
      <c r="OFG73" s="201"/>
      <c r="OFH73" s="201"/>
      <c r="OFI73" s="201"/>
      <c r="OFJ73" s="201"/>
      <c r="OFK73" s="201"/>
      <c r="OFL73" s="201"/>
      <c r="OFM73" s="201"/>
      <c r="OFN73" s="201"/>
      <c r="OFO73" s="201"/>
      <c r="OFP73" s="201"/>
      <c r="OFQ73" s="201"/>
      <c r="OFR73" s="201"/>
      <c r="OFS73" s="201"/>
      <c r="OFT73" s="201"/>
      <c r="OFU73" s="201"/>
      <c r="OFV73" s="201"/>
      <c r="OFW73" s="201"/>
      <c r="OFX73" s="201"/>
      <c r="OFY73" s="201"/>
      <c r="OFZ73" s="201"/>
      <c r="OGA73" s="201"/>
      <c r="OGB73" s="201"/>
      <c r="OGC73" s="201"/>
      <c r="OGD73" s="201"/>
      <c r="OGE73" s="201"/>
      <c r="OGF73" s="201"/>
      <c r="OGG73" s="201"/>
      <c r="OGH73" s="201"/>
      <c r="OGI73" s="201"/>
      <c r="OGJ73" s="201"/>
      <c r="OGK73" s="201"/>
      <c r="OGL73" s="201"/>
      <c r="OGM73" s="201"/>
      <c r="OGN73" s="201"/>
      <c r="OGO73" s="201"/>
      <c r="OGP73" s="201"/>
      <c r="OGQ73" s="201"/>
      <c r="OGR73" s="201"/>
      <c r="OGS73" s="201"/>
      <c r="OGT73" s="201"/>
      <c r="OGU73" s="201"/>
      <c r="OGV73" s="201"/>
      <c r="OGW73" s="201"/>
      <c r="OGX73" s="201"/>
      <c r="OGY73" s="201"/>
      <c r="OGZ73" s="201"/>
      <c r="OHA73" s="201"/>
      <c r="OHB73" s="201"/>
      <c r="OHC73" s="201"/>
      <c r="OHD73" s="201"/>
      <c r="OHE73" s="201"/>
      <c r="OHF73" s="201"/>
      <c r="OHG73" s="201"/>
      <c r="OHH73" s="201"/>
      <c r="OHI73" s="201"/>
      <c r="OHJ73" s="201"/>
      <c r="OHK73" s="201"/>
      <c r="OHL73" s="201"/>
      <c r="OHM73" s="201"/>
      <c r="OHN73" s="201"/>
      <c r="OHO73" s="201"/>
      <c r="OHP73" s="201"/>
      <c r="OHQ73" s="201"/>
      <c r="OHR73" s="201"/>
      <c r="OHS73" s="201"/>
      <c r="OHT73" s="201"/>
      <c r="OHU73" s="201"/>
      <c r="OHV73" s="201"/>
      <c r="OHW73" s="201"/>
      <c r="OHX73" s="201"/>
      <c r="OHY73" s="201"/>
      <c r="OHZ73" s="201"/>
      <c r="OIA73" s="201"/>
      <c r="OIB73" s="201"/>
      <c r="OIC73" s="201"/>
      <c r="OID73" s="201"/>
      <c r="OIE73" s="201"/>
      <c r="OIF73" s="201"/>
      <c r="OIG73" s="201"/>
      <c r="OIH73" s="201"/>
      <c r="OII73" s="201"/>
      <c r="OIJ73" s="201"/>
      <c r="OIK73" s="201"/>
      <c r="OIL73" s="201"/>
      <c r="OIM73" s="201"/>
      <c r="OIN73" s="201"/>
      <c r="OIO73" s="201"/>
      <c r="OIP73" s="201"/>
      <c r="OIQ73" s="201"/>
      <c r="OIR73" s="201"/>
      <c r="OIS73" s="201"/>
      <c r="OIT73" s="201"/>
      <c r="OIU73" s="201"/>
      <c r="OIV73" s="201"/>
      <c r="OIW73" s="201"/>
      <c r="OIX73" s="201"/>
      <c r="OIY73" s="201"/>
      <c r="OIZ73" s="201"/>
      <c r="OJA73" s="201"/>
      <c r="OJB73" s="201"/>
      <c r="OJC73" s="201"/>
      <c r="OJD73" s="201"/>
      <c r="OJE73" s="201"/>
      <c r="OJF73" s="201"/>
      <c r="OJG73" s="201"/>
      <c r="OJH73" s="201"/>
      <c r="OJI73" s="201"/>
      <c r="OJJ73" s="201"/>
      <c r="OJK73" s="201"/>
      <c r="OJL73" s="201"/>
      <c r="OJM73" s="201"/>
      <c r="OJN73" s="201"/>
      <c r="OJO73" s="201"/>
      <c r="OJP73" s="201"/>
      <c r="OJQ73" s="201"/>
      <c r="OJR73" s="201"/>
      <c r="OJS73" s="201"/>
      <c r="OJT73" s="201"/>
      <c r="OJU73" s="201"/>
      <c r="OJV73" s="201"/>
      <c r="OJW73" s="201"/>
      <c r="OJX73" s="201"/>
      <c r="OJY73" s="201"/>
      <c r="OJZ73" s="201"/>
      <c r="OKA73" s="201"/>
      <c r="OKB73" s="201"/>
      <c r="OKC73" s="201"/>
      <c r="OKD73" s="201"/>
      <c r="OKE73" s="201"/>
      <c r="OKF73" s="201"/>
      <c r="OKG73" s="201"/>
      <c r="OKH73" s="201"/>
      <c r="OKI73" s="201"/>
      <c r="OKJ73" s="201"/>
      <c r="OKK73" s="201"/>
      <c r="OKL73" s="201"/>
      <c r="OKM73" s="201"/>
      <c r="OKN73" s="201"/>
      <c r="OKO73" s="201"/>
      <c r="OKP73" s="201"/>
      <c r="OKQ73" s="201"/>
      <c r="OKR73" s="201"/>
      <c r="OKS73" s="201"/>
      <c r="OKT73" s="201"/>
      <c r="OKU73" s="201"/>
      <c r="OKV73" s="201"/>
      <c r="OKW73" s="201"/>
      <c r="OKX73" s="201"/>
      <c r="OKY73" s="201"/>
      <c r="OKZ73" s="201"/>
      <c r="OLA73" s="201"/>
      <c r="OLB73" s="201"/>
      <c r="OLC73" s="201"/>
      <c r="OLD73" s="201"/>
      <c r="OLE73" s="201"/>
      <c r="OLF73" s="201"/>
      <c r="OLG73" s="201"/>
      <c r="OLH73" s="201"/>
      <c r="OLI73" s="201"/>
      <c r="OLJ73" s="201"/>
      <c r="OLK73" s="201"/>
      <c r="OLL73" s="201"/>
      <c r="OLM73" s="201"/>
      <c r="OLN73" s="201"/>
      <c r="OLO73" s="201"/>
      <c r="OLP73" s="201"/>
      <c r="OLQ73" s="201"/>
      <c r="OLR73" s="201"/>
      <c r="OLS73" s="201"/>
      <c r="OLT73" s="201"/>
      <c r="OLU73" s="201"/>
      <c r="OLV73" s="201"/>
      <c r="OLW73" s="201"/>
      <c r="OLX73" s="201"/>
      <c r="OLY73" s="201"/>
      <c r="OLZ73" s="201"/>
      <c r="OMA73" s="201"/>
      <c r="OMB73" s="201"/>
      <c r="OMC73" s="201"/>
      <c r="OMD73" s="201"/>
      <c r="OME73" s="201"/>
      <c r="OMF73" s="201"/>
      <c r="OMG73" s="201"/>
      <c r="OMH73" s="201"/>
      <c r="OMI73" s="201"/>
      <c r="OMJ73" s="201"/>
      <c r="OMK73" s="201"/>
      <c r="OML73" s="201"/>
      <c r="OMM73" s="201"/>
      <c r="OMN73" s="201"/>
      <c r="OMO73" s="201"/>
      <c r="OMP73" s="201"/>
      <c r="OMQ73" s="201"/>
      <c r="OMR73" s="201"/>
      <c r="OMS73" s="201"/>
      <c r="OMT73" s="201"/>
      <c r="OMU73" s="201"/>
      <c r="OMV73" s="201"/>
      <c r="OMW73" s="201"/>
      <c r="OMX73" s="201"/>
      <c r="OMY73" s="201"/>
      <c r="OMZ73" s="201"/>
      <c r="ONA73" s="201"/>
      <c r="ONB73" s="201"/>
      <c r="ONC73" s="201"/>
      <c r="OND73" s="201"/>
      <c r="ONE73" s="201"/>
      <c r="ONF73" s="201"/>
      <c r="ONG73" s="201"/>
      <c r="ONH73" s="201"/>
      <c r="ONI73" s="201"/>
      <c r="ONJ73" s="201"/>
      <c r="ONK73" s="201"/>
      <c r="ONL73" s="201"/>
      <c r="ONM73" s="201"/>
      <c r="ONN73" s="201"/>
      <c r="ONO73" s="201"/>
      <c r="ONP73" s="201"/>
      <c r="ONQ73" s="201"/>
      <c r="ONR73" s="201"/>
      <c r="ONS73" s="201"/>
      <c r="ONT73" s="201"/>
      <c r="ONU73" s="201"/>
      <c r="ONV73" s="201"/>
      <c r="ONW73" s="201"/>
      <c r="ONX73" s="201"/>
      <c r="ONY73" s="201"/>
      <c r="ONZ73" s="201"/>
      <c r="OOA73" s="201"/>
      <c r="OOB73" s="201"/>
      <c r="OOC73" s="201"/>
      <c r="OOD73" s="201"/>
      <c r="OOE73" s="201"/>
      <c r="OOF73" s="201"/>
      <c r="OOG73" s="201"/>
      <c r="OOH73" s="201"/>
      <c r="OOI73" s="201"/>
      <c r="OOJ73" s="201"/>
      <c r="OOK73" s="201"/>
      <c r="OOL73" s="201"/>
      <c r="OOM73" s="201"/>
      <c r="OON73" s="201"/>
      <c r="OOO73" s="201"/>
      <c r="OOP73" s="201"/>
      <c r="OOQ73" s="201"/>
      <c r="OOR73" s="201"/>
      <c r="OOS73" s="201"/>
      <c r="OOT73" s="201"/>
      <c r="OOU73" s="201"/>
      <c r="OOV73" s="201"/>
      <c r="OOW73" s="201"/>
      <c r="OOX73" s="201"/>
      <c r="OOY73" s="201"/>
      <c r="OOZ73" s="201"/>
      <c r="OPA73" s="201"/>
      <c r="OPB73" s="201"/>
      <c r="OPC73" s="201"/>
      <c r="OPD73" s="201"/>
      <c r="OPE73" s="201"/>
      <c r="OPF73" s="201"/>
      <c r="OPG73" s="201"/>
      <c r="OPH73" s="201"/>
      <c r="OPI73" s="201"/>
      <c r="OPJ73" s="201"/>
      <c r="OPK73" s="201"/>
      <c r="OPL73" s="201"/>
      <c r="OPM73" s="201"/>
      <c r="OPN73" s="201"/>
      <c r="OPO73" s="201"/>
      <c r="OPP73" s="201"/>
      <c r="OPQ73" s="201"/>
      <c r="OPR73" s="201"/>
      <c r="OPS73" s="201"/>
      <c r="OPT73" s="201"/>
      <c r="OPU73" s="201"/>
      <c r="OPV73" s="201"/>
      <c r="OPW73" s="201"/>
      <c r="OPX73" s="201"/>
      <c r="OPY73" s="201"/>
      <c r="OPZ73" s="201"/>
      <c r="OQA73" s="201"/>
      <c r="OQB73" s="201"/>
      <c r="OQC73" s="201"/>
      <c r="OQD73" s="201"/>
      <c r="OQE73" s="201"/>
      <c r="OQF73" s="201"/>
      <c r="OQG73" s="201"/>
      <c r="OQH73" s="201"/>
      <c r="OQI73" s="201"/>
      <c r="OQJ73" s="201"/>
      <c r="OQK73" s="201"/>
      <c r="OQL73" s="201"/>
      <c r="OQM73" s="201"/>
      <c r="OQN73" s="201"/>
      <c r="OQO73" s="201"/>
      <c r="OQP73" s="201"/>
      <c r="OQQ73" s="201"/>
      <c r="OQR73" s="201"/>
      <c r="OQS73" s="201"/>
      <c r="OQT73" s="201"/>
      <c r="OQU73" s="201"/>
      <c r="OQV73" s="201"/>
      <c r="OQW73" s="201"/>
      <c r="OQX73" s="201"/>
      <c r="OQY73" s="201"/>
      <c r="OQZ73" s="201"/>
      <c r="ORA73" s="201"/>
      <c r="ORB73" s="201"/>
      <c r="ORC73" s="201"/>
      <c r="ORD73" s="201"/>
      <c r="ORE73" s="201"/>
      <c r="ORF73" s="201"/>
      <c r="ORG73" s="201"/>
      <c r="ORH73" s="201"/>
      <c r="ORI73" s="201"/>
      <c r="ORJ73" s="201"/>
      <c r="ORK73" s="201"/>
      <c r="ORL73" s="201"/>
      <c r="ORM73" s="201"/>
      <c r="ORN73" s="201"/>
      <c r="ORO73" s="201"/>
      <c r="ORP73" s="201"/>
      <c r="ORQ73" s="201"/>
      <c r="ORR73" s="201"/>
      <c r="ORS73" s="201"/>
      <c r="ORT73" s="201"/>
      <c r="ORU73" s="201"/>
      <c r="ORV73" s="201"/>
      <c r="ORW73" s="201"/>
      <c r="ORX73" s="201"/>
      <c r="ORY73" s="201"/>
      <c r="ORZ73" s="201"/>
      <c r="OSA73" s="201"/>
      <c r="OSB73" s="201"/>
      <c r="OSC73" s="201"/>
      <c r="OSD73" s="201"/>
      <c r="OSE73" s="201"/>
      <c r="OSF73" s="201"/>
      <c r="OSG73" s="201"/>
      <c r="OSH73" s="201"/>
      <c r="OSI73" s="201"/>
      <c r="OSJ73" s="201"/>
      <c r="OSK73" s="201"/>
      <c r="OSL73" s="201"/>
      <c r="OSM73" s="201"/>
      <c r="OSN73" s="201"/>
      <c r="OSO73" s="201"/>
      <c r="OSP73" s="201"/>
      <c r="OSQ73" s="201"/>
      <c r="OSR73" s="201"/>
      <c r="OSS73" s="201"/>
      <c r="OST73" s="201"/>
      <c r="OSU73" s="201"/>
      <c r="OSV73" s="201"/>
      <c r="OSW73" s="201"/>
      <c r="OSX73" s="201"/>
      <c r="OSY73" s="201"/>
      <c r="OSZ73" s="201"/>
      <c r="OTA73" s="201"/>
      <c r="OTB73" s="201"/>
      <c r="OTC73" s="201"/>
      <c r="OTD73" s="201"/>
      <c r="OTE73" s="201"/>
      <c r="OTF73" s="201"/>
      <c r="OTG73" s="201"/>
      <c r="OTH73" s="201"/>
      <c r="OTI73" s="201"/>
      <c r="OTJ73" s="201"/>
      <c r="OTK73" s="201"/>
      <c r="OTL73" s="201"/>
      <c r="OTM73" s="201"/>
      <c r="OTN73" s="201"/>
      <c r="OTO73" s="201"/>
      <c r="OTP73" s="201"/>
      <c r="OTQ73" s="201"/>
      <c r="OTR73" s="201"/>
      <c r="OTS73" s="201"/>
      <c r="OTT73" s="201"/>
      <c r="OTU73" s="201"/>
      <c r="OTV73" s="201"/>
      <c r="OTW73" s="201"/>
      <c r="OTX73" s="201"/>
      <c r="OTY73" s="201"/>
      <c r="OTZ73" s="201"/>
      <c r="OUA73" s="201"/>
      <c r="OUB73" s="201"/>
      <c r="OUC73" s="201"/>
      <c r="OUD73" s="201"/>
      <c r="OUE73" s="201"/>
      <c r="OUF73" s="201"/>
      <c r="OUG73" s="201"/>
      <c r="OUH73" s="201"/>
      <c r="OUI73" s="201"/>
      <c r="OUJ73" s="201"/>
      <c r="OUK73" s="201"/>
      <c r="OUL73" s="201"/>
      <c r="OUM73" s="201"/>
      <c r="OUN73" s="201"/>
      <c r="OUO73" s="201"/>
      <c r="OUP73" s="201"/>
      <c r="OUQ73" s="201"/>
      <c r="OUR73" s="201"/>
      <c r="OUS73" s="201"/>
      <c r="OUT73" s="201"/>
      <c r="OUU73" s="201"/>
      <c r="OUV73" s="201"/>
      <c r="OUW73" s="201"/>
      <c r="OUX73" s="201"/>
      <c r="OUY73" s="201"/>
      <c r="OUZ73" s="201"/>
      <c r="OVA73" s="201"/>
      <c r="OVB73" s="201"/>
      <c r="OVC73" s="201"/>
      <c r="OVD73" s="201"/>
      <c r="OVE73" s="201"/>
      <c r="OVF73" s="201"/>
      <c r="OVG73" s="201"/>
      <c r="OVH73" s="201"/>
      <c r="OVI73" s="201"/>
      <c r="OVJ73" s="201"/>
      <c r="OVK73" s="201"/>
      <c r="OVL73" s="201"/>
      <c r="OVM73" s="201"/>
      <c r="OVN73" s="201"/>
      <c r="OVO73" s="201"/>
      <c r="OVP73" s="201"/>
      <c r="OVQ73" s="201"/>
      <c r="OVR73" s="201"/>
      <c r="OVS73" s="201"/>
      <c r="OVT73" s="201"/>
      <c r="OVU73" s="201"/>
      <c r="OVV73" s="201"/>
      <c r="OVW73" s="201"/>
      <c r="OVX73" s="201"/>
      <c r="OVY73" s="201"/>
      <c r="OVZ73" s="201"/>
      <c r="OWA73" s="201"/>
      <c r="OWB73" s="201"/>
      <c r="OWC73" s="201"/>
      <c r="OWD73" s="201"/>
      <c r="OWE73" s="201"/>
      <c r="OWF73" s="201"/>
      <c r="OWG73" s="201"/>
      <c r="OWH73" s="201"/>
      <c r="OWI73" s="201"/>
      <c r="OWJ73" s="201"/>
      <c r="OWK73" s="201"/>
      <c r="OWL73" s="201"/>
      <c r="OWM73" s="201"/>
      <c r="OWN73" s="201"/>
      <c r="OWO73" s="201"/>
      <c r="OWP73" s="201"/>
      <c r="OWQ73" s="201"/>
      <c r="OWR73" s="201"/>
      <c r="OWS73" s="201"/>
      <c r="OWT73" s="201"/>
      <c r="OWU73" s="201"/>
      <c r="OWV73" s="201"/>
      <c r="OWW73" s="201"/>
      <c r="OWX73" s="201"/>
      <c r="OWY73" s="201"/>
      <c r="OWZ73" s="201"/>
      <c r="OXA73" s="201"/>
      <c r="OXB73" s="201"/>
      <c r="OXC73" s="201"/>
      <c r="OXD73" s="201"/>
      <c r="OXE73" s="201"/>
      <c r="OXF73" s="201"/>
      <c r="OXG73" s="201"/>
      <c r="OXH73" s="201"/>
      <c r="OXI73" s="201"/>
      <c r="OXJ73" s="201"/>
      <c r="OXK73" s="201"/>
      <c r="OXL73" s="201"/>
      <c r="OXM73" s="201"/>
      <c r="OXN73" s="201"/>
      <c r="OXO73" s="201"/>
      <c r="OXP73" s="201"/>
      <c r="OXQ73" s="201"/>
      <c r="OXR73" s="201"/>
      <c r="OXS73" s="201"/>
      <c r="OXT73" s="201"/>
      <c r="OXU73" s="201"/>
      <c r="OXV73" s="201"/>
      <c r="OXW73" s="201"/>
      <c r="OXX73" s="201"/>
      <c r="OXY73" s="201"/>
      <c r="OXZ73" s="201"/>
      <c r="OYA73" s="201"/>
      <c r="OYB73" s="201"/>
      <c r="OYC73" s="201"/>
      <c r="OYD73" s="201"/>
      <c r="OYE73" s="201"/>
      <c r="OYF73" s="201"/>
      <c r="OYG73" s="201"/>
      <c r="OYH73" s="201"/>
      <c r="OYI73" s="201"/>
      <c r="OYJ73" s="201"/>
      <c r="OYK73" s="201"/>
      <c r="OYL73" s="201"/>
      <c r="OYM73" s="201"/>
      <c r="OYN73" s="201"/>
      <c r="OYO73" s="201"/>
      <c r="OYP73" s="201"/>
      <c r="OYQ73" s="201"/>
      <c r="OYR73" s="201"/>
      <c r="OYS73" s="201"/>
      <c r="OYT73" s="201"/>
      <c r="OYU73" s="201"/>
      <c r="OYV73" s="201"/>
      <c r="OYW73" s="201"/>
      <c r="OYX73" s="201"/>
      <c r="OYY73" s="201"/>
      <c r="OYZ73" s="201"/>
      <c r="OZA73" s="201"/>
      <c r="OZB73" s="201"/>
      <c r="OZC73" s="201"/>
      <c r="OZD73" s="201"/>
      <c r="OZE73" s="201"/>
      <c r="OZF73" s="201"/>
      <c r="OZG73" s="201"/>
      <c r="OZH73" s="201"/>
      <c r="OZI73" s="201"/>
      <c r="OZJ73" s="201"/>
      <c r="OZK73" s="201"/>
      <c r="OZL73" s="201"/>
      <c r="OZM73" s="201"/>
      <c r="OZN73" s="201"/>
      <c r="OZO73" s="201"/>
      <c r="OZP73" s="201"/>
      <c r="OZQ73" s="201"/>
      <c r="OZR73" s="201"/>
      <c r="OZS73" s="201"/>
      <c r="OZT73" s="201"/>
      <c r="OZU73" s="201"/>
      <c r="OZV73" s="201"/>
      <c r="OZW73" s="201"/>
      <c r="OZX73" s="201"/>
      <c r="OZY73" s="201"/>
      <c r="OZZ73" s="201"/>
      <c r="PAA73" s="201"/>
      <c r="PAB73" s="201"/>
      <c r="PAC73" s="201"/>
      <c r="PAD73" s="201"/>
      <c r="PAE73" s="201"/>
      <c r="PAF73" s="201"/>
      <c r="PAG73" s="201"/>
      <c r="PAH73" s="201"/>
      <c r="PAI73" s="201"/>
      <c r="PAJ73" s="201"/>
      <c r="PAK73" s="201"/>
      <c r="PAL73" s="201"/>
      <c r="PAM73" s="201"/>
      <c r="PAN73" s="201"/>
      <c r="PAO73" s="201"/>
      <c r="PAP73" s="201"/>
      <c r="PAQ73" s="201"/>
      <c r="PAR73" s="201"/>
      <c r="PAS73" s="201"/>
      <c r="PAT73" s="201"/>
      <c r="PAU73" s="201"/>
      <c r="PAV73" s="201"/>
      <c r="PAW73" s="201"/>
      <c r="PAX73" s="201"/>
      <c r="PAY73" s="201"/>
      <c r="PAZ73" s="201"/>
      <c r="PBA73" s="201"/>
      <c r="PBB73" s="201"/>
      <c r="PBC73" s="201"/>
      <c r="PBD73" s="201"/>
      <c r="PBE73" s="201"/>
      <c r="PBF73" s="201"/>
      <c r="PBG73" s="201"/>
      <c r="PBH73" s="201"/>
      <c r="PBI73" s="201"/>
      <c r="PBJ73" s="201"/>
      <c r="PBK73" s="201"/>
      <c r="PBL73" s="201"/>
      <c r="PBM73" s="201"/>
      <c r="PBN73" s="201"/>
      <c r="PBO73" s="201"/>
      <c r="PBP73" s="201"/>
      <c r="PBQ73" s="201"/>
      <c r="PBR73" s="201"/>
      <c r="PBS73" s="201"/>
      <c r="PBT73" s="201"/>
      <c r="PBU73" s="201"/>
      <c r="PBV73" s="201"/>
      <c r="PBW73" s="201"/>
      <c r="PBX73" s="201"/>
      <c r="PBY73" s="201"/>
      <c r="PBZ73" s="201"/>
      <c r="PCA73" s="201"/>
      <c r="PCB73" s="201"/>
      <c r="PCC73" s="201"/>
      <c r="PCD73" s="201"/>
      <c r="PCE73" s="201"/>
      <c r="PCF73" s="201"/>
      <c r="PCG73" s="201"/>
      <c r="PCH73" s="201"/>
      <c r="PCI73" s="201"/>
      <c r="PCJ73" s="201"/>
      <c r="PCK73" s="201"/>
      <c r="PCL73" s="201"/>
      <c r="PCM73" s="201"/>
      <c r="PCN73" s="201"/>
      <c r="PCO73" s="201"/>
      <c r="PCP73" s="201"/>
      <c r="PCQ73" s="201"/>
      <c r="PCR73" s="201"/>
      <c r="PCS73" s="201"/>
      <c r="PCT73" s="201"/>
      <c r="PCU73" s="201"/>
      <c r="PCV73" s="201"/>
      <c r="PCW73" s="201"/>
      <c r="PCX73" s="201"/>
      <c r="PCY73" s="201"/>
      <c r="PCZ73" s="201"/>
      <c r="PDA73" s="201"/>
      <c r="PDB73" s="201"/>
      <c r="PDC73" s="201"/>
      <c r="PDD73" s="201"/>
      <c r="PDE73" s="201"/>
      <c r="PDF73" s="201"/>
      <c r="PDG73" s="201"/>
      <c r="PDH73" s="201"/>
      <c r="PDI73" s="201"/>
      <c r="PDJ73" s="201"/>
      <c r="PDK73" s="201"/>
      <c r="PDL73" s="201"/>
      <c r="PDM73" s="201"/>
      <c r="PDN73" s="201"/>
      <c r="PDO73" s="201"/>
      <c r="PDP73" s="201"/>
      <c r="PDQ73" s="201"/>
      <c r="PDR73" s="201"/>
      <c r="PDS73" s="201"/>
      <c r="PDT73" s="201"/>
      <c r="PDU73" s="201"/>
      <c r="PDV73" s="201"/>
      <c r="PDW73" s="201"/>
      <c r="PDX73" s="201"/>
      <c r="PDY73" s="201"/>
      <c r="PDZ73" s="201"/>
      <c r="PEA73" s="201"/>
      <c r="PEB73" s="201"/>
      <c r="PEC73" s="201"/>
      <c r="PED73" s="201"/>
      <c r="PEE73" s="201"/>
      <c r="PEF73" s="201"/>
      <c r="PEG73" s="201"/>
      <c r="PEH73" s="201"/>
      <c r="PEI73" s="201"/>
      <c r="PEJ73" s="201"/>
      <c r="PEK73" s="201"/>
      <c r="PEL73" s="201"/>
      <c r="PEM73" s="201"/>
      <c r="PEN73" s="201"/>
      <c r="PEO73" s="201"/>
      <c r="PEP73" s="201"/>
      <c r="PEQ73" s="201"/>
      <c r="PER73" s="201"/>
      <c r="PES73" s="201"/>
      <c r="PET73" s="201"/>
      <c r="PEU73" s="201"/>
      <c r="PEV73" s="201"/>
      <c r="PEW73" s="201"/>
      <c r="PEX73" s="201"/>
      <c r="PEY73" s="201"/>
      <c r="PEZ73" s="201"/>
      <c r="PFA73" s="201"/>
      <c r="PFB73" s="201"/>
      <c r="PFC73" s="201"/>
      <c r="PFD73" s="201"/>
      <c r="PFE73" s="201"/>
      <c r="PFF73" s="201"/>
      <c r="PFG73" s="201"/>
      <c r="PFH73" s="201"/>
      <c r="PFI73" s="201"/>
      <c r="PFJ73" s="201"/>
      <c r="PFK73" s="201"/>
      <c r="PFL73" s="201"/>
      <c r="PFM73" s="201"/>
      <c r="PFN73" s="201"/>
      <c r="PFO73" s="201"/>
      <c r="PFP73" s="201"/>
      <c r="PFQ73" s="201"/>
      <c r="PFR73" s="201"/>
      <c r="PFS73" s="201"/>
      <c r="PFT73" s="201"/>
      <c r="PFU73" s="201"/>
      <c r="PFV73" s="201"/>
      <c r="PFW73" s="201"/>
      <c r="PFX73" s="201"/>
      <c r="PFY73" s="201"/>
      <c r="PFZ73" s="201"/>
      <c r="PGA73" s="201"/>
      <c r="PGB73" s="201"/>
      <c r="PGC73" s="201"/>
      <c r="PGD73" s="201"/>
      <c r="PGE73" s="201"/>
      <c r="PGF73" s="201"/>
      <c r="PGG73" s="201"/>
      <c r="PGH73" s="201"/>
      <c r="PGI73" s="201"/>
      <c r="PGJ73" s="201"/>
      <c r="PGK73" s="201"/>
      <c r="PGL73" s="201"/>
      <c r="PGM73" s="201"/>
      <c r="PGN73" s="201"/>
      <c r="PGO73" s="201"/>
      <c r="PGP73" s="201"/>
      <c r="PGQ73" s="201"/>
      <c r="PGR73" s="201"/>
      <c r="PGS73" s="201"/>
      <c r="PGT73" s="201"/>
      <c r="PGU73" s="201"/>
      <c r="PGV73" s="201"/>
      <c r="PGW73" s="201"/>
      <c r="PGX73" s="201"/>
      <c r="PGY73" s="201"/>
      <c r="PGZ73" s="201"/>
      <c r="PHA73" s="201"/>
      <c r="PHB73" s="201"/>
      <c r="PHC73" s="201"/>
      <c r="PHD73" s="201"/>
      <c r="PHE73" s="201"/>
      <c r="PHF73" s="201"/>
      <c r="PHG73" s="201"/>
      <c r="PHH73" s="201"/>
      <c r="PHI73" s="201"/>
      <c r="PHJ73" s="201"/>
      <c r="PHK73" s="201"/>
      <c r="PHL73" s="201"/>
      <c r="PHM73" s="201"/>
      <c r="PHN73" s="201"/>
      <c r="PHO73" s="201"/>
      <c r="PHP73" s="201"/>
      <c r="PHQ73" s="201"/>
      <c r="PHR73" s="201"/>
      <c r="PHS73" s="201"/>
      <c r="PHT73" s="201"/>
      <c r="PHU73" s="201"/>
      <c r="PHV73" s="201"/>
      <c r="PHW73" s="201"/>
      <c r="PHX73" s="201"/>
      <c r="PHY73" s="201"/>
      <c r="PHZ73" s="201"/>
      <c r="PIA73" s="201"/>
      <c r="PIB73" s="201"/>
      <c r="PIC73" s="201"/>
      <c r="PID73" s="201"/>
      <c r="PIE73" s="201"/>
      <c r="PIF73" s="201"/>
      <c r="PIG73" s="201"/>
      <c r="PIH73" s="201"/>
      <c r="PII73" s="201"/>
      <c r="PIJ73" s="201"/>
      <c r="PIK73" s="201"/>
      <c r="PIL73" s="201"/>
      <c r="PIM73" s="201"/>
      <c r="PIN73" s="201"/>
      <c r="PIO73" s="201"/>
      <c r="PIP73" s="201"/>
      <c r="PIQ73" s="201"/>
      <c r="PIR73" s="201"/>
      <c r="PIS73" s="201"/>
      <c r="PIT73" s="201"/>
      <c r="PIU73" s="201"/>
      <c r="PIV73" s="201"/>
      <c r="PIW73" s="201"/>
      <c r="PIX73" s="201"/>
      <c r="PIY73" s="201"/>
      <c r="PIZ73" s="201"/>
      <c r="PJA73" s="201"/>
      <c r="PJB73" s="201"/>
      <c r="PJC73" s="201"/>
      <c r="PJD73" s="201"/>
      <c r="PJE73" s="201"/>
      <c r="PJF73" s="201"/>
      <c r="PJG73" s="201"/>
      <c r="PJH73" s="201"/>
      <c r="PJI73" s="201"/>
      <c r="PJJ73" s="201"/>
      <c r="PJK73" s="201"/>
      <c r="PJL73" s="201"/>
      <c r="PJM73" s="201"/>
      <c r="PJN73" s="201"/>
      <c r="PJO73" s="201"/>
      <c r="PJP73" s="201"/>
      <c r="PJQ73" s="201"/>
      <c r="PJR73" s="201"/>
      <c r="PJS73" s="201"/>
      <c r="PJT73" s="201"/>
      <c r="PJU73" s="201"/>
      <c r="PJV73" s="201"/>
      <c r="PJW73" s="201"/>
      <c r="PJX73" s="201"/>
      <c r="PJY73" s="201"/>
      <c r="PJZ73" s="201"/>
      <c r="PKA73" s="201"/>
      <c r="PKB73" s="201"/>
      <c r="PKC73" s="201"/>
      <c r="PKD73" s="201"/>
      <c r="PKE73" s="201"/>
      <c r="PKF73" s="201"/>
      <c r="PKG73" s="201"/>
      <c r="PKH73" s="201"/>
      <c r="PKI73" s="201"/>
      <c r="PKJ73" s="201"/>
      <c r="PKK73" s="201"/>
      <c r="PKL73" s="201"/>
      <c r="PKM73" s="201"/>
      <c r="PKN73" s="201"/>
      <c r="PKO73" s="201"/>
      <c r="PKP73" s="201"/>
      <c r="PKQ73" s="201"/>
      <c r="PKR73" s="201"/>
      <c r="PKS73" s="201"/>
      <c r="PKT73" s="201"/>
      <c r="PKU73" s="201"/>
      <c r="PKV73" s="201"/>
      <c r="PKW73" s="201"/>
      <c r="PKX73" s="201"/>
      <c r="PKY73" s="201"/>
      <c r="PKZ73" s="201"/>
      <c r="PLA73" s="201"/>
      <c r="PLB73" s="201"/>
      <c r="PLC73" s="201"/>
      <c r="PLD73" s="201"/>
      <c r="PLE73" s="201"/>
      <c r="PLF73" s="201"/>
      <c r="PLG73" s="201"/>
      <c r="PLH73" s="201"/>
      <c r="PLI73" s="201"/>
      <c r="PLJ73" s="201"/>
      <c r="PLK73" s="201"/>
      <c r="PLL73" s="201"/>
      <c r="PLM73" s="201"/>
      <c r="PLN73" s="201"/>
      <c r="PLO73" s="201"/>
      <c r="PLP73" s="201"/>
      <c r="PLQ73" s="201"/>
      <c r="PLR73" s="201"/>
      <c r="PLS73" s="201"/>
      <c r="PLT73" s="201"/>
      <c r="PLU73" s="201"/>
      <c r="PLV73" s="201"/>
      <c r="PLW73" s="201"/>
      <c r="PLX73" s="201"/>
      <c r="PLY73" s="201"/>
      <c r="PLZ73" s="201"/>
      <c r="PMA73" s="201"/>
      <c r="PMB73" s="201"/>
      <c r="PMC73" s="201"/>
      <c r="PMD73" s="201"/>
      <c r="PME73" s="201"/>
      <c r="PMF73" s="201"/>
      <c r="PMG73" s="201"/>
      <c r="PMH73" s="201"/>
      <c r="PMI73" s="201"/>
      <c r="PMJ73" s="201"/>
      <c r="PMK73" s="201"/>
      <c r="PML73" s="201"/>
      <c r="PMM73" s="201"/>
      <c r="PMN73" s="201"/>
      <c r="PMO73" s="201"/>
      <c r="PMP73" s="201"/>
      <c r="PMQ73" s="201"/>
      <c r="PMR73" s="201"/>
      <c r="PMS73" s="201"/>
      <c r="PMT73" s="201"/>
      <c r="PMU73" s="201"/>
      <c r="PMV73" s="201"/>
      <c r="PMW73" s="201"/>
      <c r="PMX73" s="201"/>
      <c r="PMY73" s="201"/>
      <c r="PMZ73" s="201"/>
      <c r="PNA73" s="201"/>
      <c r="PNB73" s="201"/>
      <c r="PNC73" s="201"/>
      <c r="PND73" s="201"/>
      <c r="PNE73" s="201"/>
      <c r="PNF73" s="201"/>
      <c r="PNG73" s="201"/>
      <c r="PNH73" s="201"/>
      <c r="PNI73" s="201"/>
      <c r="PNJ73" s="201"/>
      <c r="PNK73" s="201"/>
      <c r="PNL73" s="201"/>
      <c r="PNM73" s="201"/>
      <c r="PNN73" s="201"/>
      <c r="PNO73" s="201"/>
      <c r="PNP73" s="201"/>
      <c r="PNQ73" s="201"/>
      <c r="PNR73" s="201"/>
      <c r="PNS73" s="201"/>
      <c r="PNT73" s="201"/>
      <c r="PNU73" s="201"/>
      <c r="PNV73" s="201"/>
      <c r="PNW73" s="201"/>
      <c r="PNX73" s="201"/>
      <c r="PNY73" s="201"/>
      <c r="PNZ73" s="201"/>
      <c r="POA73" s="201"/>
      <c r="POB73" s="201"/>
      <c r="POC73" s="201"/>
      <c r="POD73" s="201"/>
      <c r="POE73" s="201"/>
      <c r="POF73" s="201"/>
      <c r="POG73" s="201"/>
      <c r="POH73" s="201"/>
      <c r="POI73" s="201"/>
      <c r="POJ73" s="201"/>
      <c r="POK73" s="201"/>
      <c r="POL73" s="201"/>
      <c r="POM73" s="201"/>
      <c r="PON73" s="201"/>
      <c r="POO73" s="201"/>
      <c r="POP73" s="201"/>
      <c r="POQ73" s="201"/>
      <c r="POR73" s="201"/>
      <c r="POS73" s="201"/>
      <c r="POT73" s="201"/>
      <c r="POU73" s="201"/>
      <c r="POV73" s="201"/>
      <c r="POW73" s="201"/>
      <c r="POX73" s="201"/>
      <c r="POY73" s="201"/>
      <c r="POZ73" s="201"/>
      <c r="PPA73" s="201"/>
      <c r="PPB73" s="201"/>
      <c r="PPC73" s="201"/>
      <c r="PPD73" s="201"/>
      <c r="PPE73" s="201"/>
      <c r="PPF73" s="201"/>
      <c r="PPG73" s="201"/>
      <c r="PPH73" s="201"/>
      <c r="PPI73" s="201"/>
      <c r="PPJ73" s="201"/>
      <c r="PPK73" s="201"/>
      <c r="PPL73" s="201"/>
      <c r="PPM73" s="201"/>
      <c r="PPN73" s="201"/>
      <c r="PPO73" s="201"/>
      <c r="PPP73" s="201"/>
      <c r="PPQ73" s="201"/>
      <c r="PPR73" s="201"/>
      <c r="PPS73" s="201"/>
      <c r="PPT73" s="201"/>
      <c r="PPU73" s="201"/>
      <c r="PPV73" s="201"/>
      <c r="PPW73" s="201"/>
      <c r="PPX73" s="201"/>
      <c r="PPY73" s="201"/>
      <c r="PPZ73" s="201"/>
      <c r="PQA73" s="201"/>
      <c r="PQB73" s="201"/>
      <c r="PQC73" s="201"/>
      <c r="PQD73" s="201"/>
      <c r="PQE73" s="201"/>
      <c r="PQF73" s="201"/>
      <c r="PQG73" s="201"/>
      <c r="PQH73" s="201"/>
      <c r="PQI73" s="201"/>
      <c r="PQJ73" s="201"/>
      <c r="PQK73" s="201"/>
      <c r="PQL73" s="201"/>
      <c r="PQM73" s="201"/>
      <c r="PQN73" s="201"/>
      <c r="PQO73" s="201"/>
      <c r="PQP73" s="201"/>
      <c r="PQQ73" s="201"/>
      <c r="PQR73" s="201"/>
      <c r="PQS73" s="201"/>
      <c r="PQT73" s="201"/>
      <c r="PQU73" s="201"/>
      <c r="PQV73" s="201"/>
      <c r="PQW73" s="201"/>
      <c r="PQX73" s="201"/>
      <c r="PQY73" s="201"/>
      <c r="PQZ73" s="201"/>
      <c r="PRA73" s="201"/>
      <c r="PRB73" s="201"/>
      <c r="PRC73" s="201"/>
      <c r="PRD73" s="201"/>
      <c r="PRE73" s="201"/>
      <c r="PRF73" s="201"/>
      <c r="PRG73" s="201"/>
      <c r="PRH73" s="201"/>
      <c r="PRI73" s="201"/>
      <c r="PRJ73" s="201"/>
      <c r="PRK73" s="201"/>
      <c r="PRL73" s="201"/>
      <c r="PRM73" s="201"/>
      <c r="PRN73" s="201"/>
      <c r="PRO73" s="201"/>
      <c r="PRP73" s="201"/>
      <c r="PRQ73" s="201"/>
      <c r="PRR73" s="201"/>
      <c r="PRS73" s="201"/>
      <c r="PRT73" s="201"/>
      <c r="PRU73" s="201"/>
      <c r="PRV73" s="201"/>
      <c r="PRW73" s="201"/>
      <c r="PRX73" s="201"/>
      <c r="PRY73" s="201"/>
      <c r="PRZ73" s="201"/>
      <c r="PSA73" s="201"/>
      <c r="PSB73" s="201"/>
      <c r="PSC73" s="201"/>
      <c r="PSD73" s="201"/>
      <c r="PSE73" s="201"/>
      <c r="PSF73" s="201"/>
      <c r="PSG73" s="201"/>
      <c r="PSH73" s="201"/>
      <c r="PSI73" s="201"/>
      <c r="PSJ73" s="201"/>
      <c r="PSK73" s="201"/>
      <c r="PSL73" s="201"/>
      <c r="PSM73" s="201"/>
      <c r="PSN73" s="201"/>
      <c r="PSO73" s="201"/>
      <c r="PSP73" s="201"/>
      <c r="PSQ73" s="201"/>
      <c r="PSR73" s="201"/>
      <c r="PSS73" s="201"/>
      <c r="PST73" s="201"/>
      <c r="PSU73" s="201"/>
      <c r="PSV73" s="201"/>
      <c r="PSW73" s="201"/>
      <c r="PSX73" s="201"/>
      <c r="PSY73" s="201"/>
      <c r="PSZ73" s="201"/>
      <c r="PTA73" s="201"/>
      <c r="PTB73" s="201"/>
      <c r="PTC73" s="201"/>
      <c r="PTD73" s="201"/>
      <c r="PTE73" s="201"/>
      <c r="PTF73" s="201"/>
      <c r="PTG73" s="201"/>
      <c r="PTH73" s="201"/>
      <c r="PTI73" s="201"/>
      <c r="PTJ73" s="201"/>
      <c r="PTK73" s="201"/>
      <c r="PTL73" s="201"/>
      <c r="PTM73" s="201"/>
      <c r="PTN73" s="201"/>
      <c r="PTO73" s="201"/>
      <c r="PTP73" s="201"/>
      <c r="PTQ73" s="201"/>
      <c r="PTR73" s="201"/>
      <c r="PTS73" s="201"/>
      <c r="PTT73" s="201"/>
      <c r="PTU73" s="201"/>
      <c r="PTV73" s="201"/>
      <c r="PTW73" s="201"/>
      <c r="PTX73" s="201"/>
      <c r="PTY73" s="201"/>
      <c r="PTZ73" s="201"/>
      <c r="PUA73" s="201"/>
      <c r="PUB73" s="201"/>
      <c r="PUC73" s="201"/>
      <c r="PUD73" s="201"/>
      <c r="PUE73" s="201"/>
      <c r="PUF73" s="201"/>
      <c r="PUG73" s="201"/>
      <c r="PUH73" s="201"/>
      <c r="PUI73" s="201"/>
      <c r="PUJ73" s="201"/>
      <c r="PUK73" s="201"/>
      <c r="PUL73" s="201"/>
      <c r="PUM73" s="201"/>
      <c r="PUN73" s="201"/>
      <c r="PUO73" s="201"/>
      <c r="PUP73" s="201"/>
      <c r="PUQ73" s="201"/>
      <c r="PUR73" s="201"/>
      <c r="PUS73" s="201"/>
      <c r="PUT73" s="201"/>
      <c r="PUU73" s="201"/>
      <c r="PUV73" s="201"/>
      <c r="PUW73" s="201"/>
      <c r="PUX73" s="201"/>
      <c r="PUY73" s="201"/>
      <c r="PUZ73" s="201"/>
      <c r="PVA73" s="201"/>
      <c r="PVB73" s="201"/>
      <c r="PVC73" s="201"/>
      <c r="PVD73" s="201"/>
      <c r="PVE73" s="201"/>
      <c r="PVF73" s="201"/>
      <c r="PVG73" s="201"/>
      <c r="PVH73" s="201"/>
      <c r="PVI73" s="201"/>
      <c r="PVJ73" s="201"/>
      <c r="PVK73" s="201"/>
      <c r="PVL73" s="201"/>
      <c r="PVM73" s="201"/>
      <c r="PVN73" s="201"/>
      <c r="PVO73" s="201"/>
      <c r="PVP73" s="201"/>
      <c r="PVQ73" s="201"/>
      <c r="PVR73" s="201"/>
      <c r="PVS73" s="201"/>
      <c r="PVT73" s="201"/>
      <c r="PVU73" s="201"/>
      <c r="PVV73" s="201"/>
      <c r="PVW73" s="201"/>
      <c r="PVX73" s="201"/>
      <c r="PVY73" s="201"/>
      <c r="PVZ73" s="201"/>
      <c r="PWA73" s="201"/>
      <c r="PWB73" s="201"/>
      <c r="PWC73" s="201"/>
      <c r="PWD73" s="201"/>
      <c r="PWE73" s="201"/>
      <c r="PWF73" s="201"/>
      <c r="PWG73" s="201"/>
      <c r="PWH73" s="201"/>
      <c r="PWI73" s="201"/>
      <c r="PWJ73" s="201"/>
      <c r="PWK73" s="201"/>
      <c r="PWL73" s="201"/>
      <c r="PWM73" s="201"/>
      <c r="PWN73" s="201"/>
      <c r="PWO73" s="201"/>
      <c r="PWP73" s="201"/>
      <c r="PWQ73" s="201"/>
      <c r="PWR73" s="201"/>
      <c r="PWS73" s="201"/>
      <c r="PWT73" s="201"/>
      <c r="PWU73" s="201"/>
      <c r="PWV73" s="201"/>
      <c r="PWW73" s="201"/>
      <c r="PWX73" s="201"/>
      <c r="PWY73" s="201"/>
      <c r="PWZ73" s="201"/>
      <c r="PXA73" s="201"/>
      <c r="PXB73" s="201"/>
      <c r="PXC73" s="201"/>
      <c r="PXD73" s="201"/>
      <c r="PXE73" s="201"/>
      <c r="PXF73" s="201"/>
      <c r="PXG73" s="201"/>
      <c r="PXH73" s="201"/>
      <c r="PXI73" s="201"/>
      <c r="PXJ73" s="201"/>
      <c r="PXK73" s="201"/>
      <c r="PXL73" s="201"/>
      <c r="PXM73" s="201"/>
      <c r="PXN73" s="201"/>
      <c r="PXO73" s="201"/>
      <c r="PXP73" s="201"/>
      <c r="PXQ73" s="201"/>
      <c r="PXR73" s="201"/>
      <c r="PXS73" s="201"/>
      <c r="PXT73" s="201"/>
      <c r="PXU73" s="201"/>
      <c r="PXV73" s="201"/>
      <c r="PXW73" s="201"/>
      <c r="PXX73" s="201"/>
      <c r="PXY73" s="201"/>
      <c r="PXZ73" s="201"/>
      <c r="PYA73" s="201"/>
      <c r="PYB73" s="201"/>
      <c r="PYC73" s="201"/>
      <c r="PYD73" s="201"/>
      <c r="PYE73" s="201"/>
      <c r="PYF73" s="201"/>
      <c r="PYG73" s="201"/>
      <c r="PYH73" s="201"/>
      <c r="PYI73" s="201"/>
      <c r="PYJ73" s="201"/>
      <c r="PYK73" s="201"/>
      <c r="PYL73" s="201"/>
      <c r="PYM73" s="201"/>
      <c r="PYN73" s="201"/>
      <c r="PYO73" s="201"/>
      <c r="PYP73" s="201"/>
      <c r="PYQ73" s="201"/>
      <c r="PYR73" s="201"/>
      <c r="PYS73" s="201"/>
      <c r="PYT73" s="201"/>
      <c r="PYU73" s="201"/>
      <c r="PYV73" s="201"/>
      <c r="PYW73" s="201"/>
      <c r="PYX73" s="201"/>
      <c r="PYY73" s="201"/>
      <c r="PYZ73" s="201"/>
      <c r="PZA73" s="201"/>
      <c r="PZB73" s="201"/>
      <c r="PZC73" s="201"/>
      <c r="PZD73" s="201"/>
      <c r="PZE73" s="201"/>
      <c r="PZF73" s="201"/>
      <c r="PZG73" s="201"/>
      <c r="PZH73" s="201"/>
      <c r="PZI73" s="201"/>
      <c r="PZJ73" s="201"/>
      <c r="PZK73" s="201"/>
      <c r="PZL73" s="201"/>
      <c r="PZM73" s="201"/>
      <c r="PZN73" s="201"/>
      <c r="PZO73" s="201"/>
      <c r="PZP73" s="201"/>
      <c r="PZQ73" s="201"/>
      <c r="PZR73" s="201"/>
      <c r="PZS73" s="201"/>
      <c r="PZT73" s="201"/>
      <c r="PZU73" s="201"/>
      <c r="PZV73" s="201"/>
      <c r="PZW73" s="201"/>
      <c r="PZX73" s="201"/>
      <c r="PZY73" s="201"/>
      <c r="PZZ73" s="201"/>
      <c r="QAA73" s="201"/>
      <c r="QAB73" s="201"/>
      <c r="QAC73" s="201"/>
      <c r="QAD73" s="201"/>
      <c r="QAE73" s="201"/>
      <c r="QAF73" s="201"/>
      <c r="QAG73" s="201"/>
      <c r="QAH73" s="201"/>
      <c r="QAI73" s="201"/>
      <c r="QAJ73" s="201"/>
      <c r="QAK73" s="201"/>
      <c r="QAL73" s="201"/>
      <c r="QAM73" s="201"/>
      <c r="QAN73" s="201"/>
      <c r="QAO73" s="201"/>
      <c r="QAP73" s="201"/>
      <c r="QAQ73" s="201"/>
      <c r="QAR73" s="201"/>
      <c r="QAS73" s="201"/>
      <c r="QAT73" s="201"/>
      <c r="QAU73" s="201"/>
      <c r="QAV73" s="201"/>
      <c r="QAW73" s="201"/>
      <c r="QAX73" s="201"/>
      <c r="QAY73" s="201"/>
      <c r="QAZ73" s="201"/>
      <c r="QBA73" s="201"/>
      <c r="QBB73" s="201"/>
      <c r="QBC73" s="201"/>
      <c r="QBD73" s="201"/>
      <c r="QBE73" s="201"/>
      <c r="QBF73" s="201"/>
      <c r="QBG73" s="201"/>
      <c r="QBH73" s="201"/>
      <c r="QBI73" s="201"/>
      <c r="QBJ73" s="201"/>
      <c r="QBK73" s="201"/>
      <c r="QBL73" s="201"/>
      <c r="QBM73" s="201"/>
      <c r="QBN73" s="201"/>
      <c r="QBO73" s="201"/>
      <c r="QBP73" s="201"/>
      <c r="QBQ73" s="201"/>
      <c r="QBR73" s="201"/>
      <c r="QBS73" s="201"/>
      <c r="QBT73" s="201"/>
      <c r="QBU73" s="201"/>
      <c r="QBV73" s="201"/>
      <c r="QBW73" s="201"/>
      <c r="QBX73" s="201"/>
      <c r="QBY73" s="201"/>
      <c r="QBZ73" s="201"/>
      <c r="QCA73" s="201"/>
      <c r="QCB73" s="201"/>
      <c r="QCC73" s="201"/>
      <c r="QCD73" s="201"/>
      <c r="QCE73" s="201"/>
      <c r="QCF73" s="201"/>
      <c r="QCG73" s="201"/>
      <c r="QCH73" s="201"/>
      <c r="QCI73" s="201"/>
      <c r="QCJ73" s="201"/>
      <c r="QCK73" s="201"/>
      <c r="QCL73" s="201"/>
      <c r="QCM73" s="201"/>
      <c r="QCN73" s="201"/>
      <c r="QCO73" s="201"/>
      <c r="QCP73" s="201"/>
      <c r="QCQ73" s="201"/>
      <c r="QCR73" s="201"/>
      <c r="QCS73" s="201"/>
      <c r="QCT73" s="201"/>
      <c r="QCU73" s="201"/>
      <c r="QCV73" s="201"/>
      <c r="QCW73" s="201"/>
      <c r="QCX73" s="201"/>
      <c r="QCY73" s="201"/>
      <c r="QCZ73" s="201"/>
      <c r="QDA73" s="201"/>
      <c r="QDB73" s="201"/>
      <c r="QDC73" s="201"/>
      <c r="QDD73" s="201"/>
      <c r="QDE73" s="201"/>
      <c r="QDF73" s="201"/>
      <c r="QDG73" s="201"/>
      <c r="QDH73" s="201"/>
      <c r="QDI73" s="201"/>
      <c r="QDJ73" s="201"/>
      <c r="QDK73" s="201"/>
      <c r="QDL73" s="201"/>
      <c r="QDM73" s="201"/>
      <c r="QDN73" s="201"/>
      <c r="QDO73" s="201"/>
      <c r="QDP73" s="201"/>
      <c r="QDQ73" s="201"/>
      <c r="QDR73" s="201"/>
      <c r="QDS73" s="201"/>
      <c r="QDT73" s="201"/>
      <c r="QDU73" s="201"/>
      <c r="QDV73" s="201"/>
      <c r="QDW73" s="201"/>
      <c r="QDX73" s="201"/>
      <c r="QDY73" s="201"/>
      <c r="QDZ73" s="201"/>
      <c r="QEA73" s="201"/>
      <c r="QEB73" s="201"/>
      <c r="QEC73" s="201"/>
      <c r="QED73" s="201"/>
      <c r="QEE73" s="201"/>
      <c r="QEF73" s="201"/>
      <c r="QEG73" s="201"/>
      <c r="QEH73" s="201"/>
      <c r="QEI73" s="201"/>
      <c r="QEJ73" s="201"/>
      <c r="QEK73" s="201"/>
      <c r="QEL73" s="201"/>
      <c r="QEM73" s="201"/>
      <c r="QEN73" s="201"/>
      <c r="QEO73" s="201"/>
      <c r="QEP73" s="201"/>
      <c r="QEQ73" s="201"/>
      <c r="QER73" s="201"/>
      <c r="QES73" s="201"/>
      <c r="QET73" s="201"/>
      <c r="QEU73" s="201"/>
      <c r="QEV73" s="201"/>
      <c r="QEW73" s="201"/>
      <c r="QEX73" s="201"/>
      <c r="QEY73" s="201"/>
      <c r="QEZ73" s="201"/>
      <c r="QFA73" s="201"/>
      <c r="QFB73" s="201"/>
      <c r="QFC73" s="201"/>
      <c r="QFD73" s="201"/>
      <c r="QFE73" s="201"/>
      <c r="QFF73" s="201"/>
      <c r="QFG73" s="201"/>
      <c r="QFH73" s="201"/>
      <c r="QFI73" s="201"/>
      <c r="QFJ73" s="201"/>
      <c r="QFK73" s="201"/>
      <c r="QFL73" s="201"/>
      <c r="QFM73" s="201"/>
      <c r="QFN73" s="201"/>
      <c r="QFO73" s="201"/>
      <c r="QFP73" s="201"/>
      <c r="QFQ73" s="201"/>
      <c r="QFR73" s="201"/>
      <c r="QFS73" s="201"/>
      <c r="QFT73" s="201"/>
      <c r="QFU73" s="201"/>
      <c r="QFV73" s="201"/>
      <c r="QFW73" s="201"/>
      <c r="QFX73" s="201"/>
      <c r="QFY73" s="201"/>
      <c r="QFZ73" s="201"/>
      <c r="QGA73" s="201"/>
      <c r="QGB73" s="201"/>
      <c r="QGC73" s="201"/>
      <c r="QGD73" s="201"/>
      <c r="QGE73" s="201"/>
      <c r="QGF73" s="201"/>
      <c r="QGG73" s="201"/>
      <c r="QGH73" s="201"/>
      <c r="QGI73" s="201"/>
      <c r="QGJ73" s="201"/>
      <c r="QGK73" s="201"/>
      <c r="QGL73" s="201"/>
      <c r="QGM73" s="201"/>
      <c r="QGN73" s="201"/>
      <c r="QGO73" s="201"/>
      <c r="QGP73" s="201"/>
      <c r="QGQ73" s="201"/>
      <c r="QGR73" s="201"/>
      <c r="QGS73" s="201"/>
      <c r="QGT73" s="201"/>
      <c r="QGU73" s="201"/>
      <c r="QGV73" s="201"/>
      <c r="QGW73" s="201"/>
      <c r="QGX73" s="201"/>
      <c r="QGY73" s="201"/>
      <c r="QGZ73" s="201"/>
      <c r="QHA73" s="201"/>
      <c r="QHB73" s="201"/>
      <c r="QHC73" s="201"/>
      <c r="QHD73" s="201"/>
      <c r="QHE73" s="201"/>
      <c r="QHF73" s="201"/>
      <c r="QHG73" s="201"/>
      <c r="QHH73" s="201"/>
      <c r="QHI73" s="201"/>
      <c r="QHJ73" s="201"/>
      <c r="QHK73" s="201"/>
      <c r="QHL73" s="201"/>
      <c r="QHM73" s="201"/>
      <c r="QHN73" s="201"/>
      <c r="QHO73" s="201"/>
      <c r="QHP73" s="201"/>
      <c r="QHQ73" s="201"/>
      <c r="QHR73" s="201"/>
      <c r="QHS73" s="201"/>
      <c r="QHT73" s="201"/>
      <c r="QHU73" s="201"/>
      <c r="QHV73" s="201"/>
      <c r="QHW73" s="201"/>
      <c r="QHX73" s="201"/>
      <c r="QHY73" s="201"/>
      <c r="QHZ73" s="201"/>
      <c r="QIA73" s="201"/>
      <c r="QIB73" s="201"/>
      <c r="QIC73" s="201"/>
      <c r="QID73" s="201"/>
      <c r="QIE73" s="201"/>
      <c r="QIF73" s="201"/>
      <c r="QIG73" s="201"/>
      <c r="QIH73" s="201"/>
      <c r="QII73" s="201"/>
      <c r="QIJ73" s="201"/>
      <c r="QIK73" s="201"/>
      <c r="QIL73" s="201"/>
      <c r="QIM73" s="201"/>
      <c r="QIN73" s="201"/>
      <c r="QIO73" s="201"/>
      <c r="QIP73" s="201"/>
      <c r="QIQ73" s="201"/>
      <c r="QIR73" s="201"/>
      <c r="QIS73" s="201"/>
      <c r="QIT73" s="201"/>
      <c r="QIU73" s="201"/>
      <c r="QIV73" s="201"/>
      <c r="QIW73" s="201"/>
      <c r="QIX73" s="201"/>
      <c r="QIY73" s="201"/>
      <c r="QIZ73" s="201"/>
      <c r="QJA73" s="201"/>
      <c r="QJB73" s="201"/>
      <c r="QJC73" s="201"/>
      <c r="QJD73" s="201"/>
      <c r="QJE73" s="201"/>
      <c r="QJF73" s="201"/>
      <c r="QJG73" s="201"/>
      <c r="QJH73" s="201"/>
      <c r="QJI73" s="201"/>
      <c r="QJJ73" s="201"/>
      <c r="QJK73" s="201"/>
      <c r="QJL73" s="201"/>
      <c r="QJM73" s="201"/>
      <c r="QJN73" s="201"/>
      <c r="QJO73" s="201"/>
      <c r="QJP73" s="201"/>
      <c r="QJQ73" s="201"/>
      <c r="QJR73" s="201"/>
      <c r="QJS73" s="201"/>
      <c r="QJT73" s="201"/>
      <c r="QJU73" s="201"/>
      <c r="QJV73" s="201"/>
      <c r="QJW73" s="201"/>
      <c r="QJX73" s="201"/>
      <c r="QJY73" s="201"/>
      <c r="QJZ73" s="201"/>
      <c r="QKA73" s="201"/>
      <c r="QKB73" s="201"/>
      <c r="QKC73" s="201"/>
      <c r="QKD73" s="201"/>
      <c r="QKE73" s="201"/>
      <c r="QKF73" s="201"/>
      <c r="QKG73" s="201"/>
      <c r="QKH73" s="201"/>
      <c r="QKI73" s="201"/>
      <c r="QKJ73" s="201"/>
      <c r="QKK73" s="201"/>
      <c r="QKL73" s="201"/>
      <c r="QKM73" s="201"/>
      <c r="QKN73" s="201"/>
      <c r="QKO73" s="201"/>
      <c r="QKP73" s="201"/>
      <c r="QKQ73" s="201"/>
      <c r="QKR73" s="201"/>
      <c r="QKS73" s="201"/>
      <c r="QKT73" s="201"/>
      <c r="QKU73" s="201"/>
      <c r="QKV73" s="201"/>
      <c r="QKW73" s="201"/>
      <c r="QKX73" s="201"/>
      <c r="QKY73" s="201"/>
      <c r="QKZ73" s="201"/>
      <c r="QLA73" s="201"/>
      <c r="QLB73" s="201"/>
      <c r="QLC73" s="201"/>
      <c r="QLD73" s="201"/>
      <c r="QLE73" s="201"/>
      <c r="QLF73" s="201"/>
      <c r="QLG73" s="201"/>
      <c r="QLH73" s="201"/>
      <c r="QLI73" s="201"/>
      <c r="QLJ73" s="201"/>
      <c r="QLK73" s="201"/>
      <c r="QLL73" s="201"/>
      <c r="QLM73" s="201"/>
      <c r="QLN73" s="201"/>
      <c r="QLO73" s="201"/>
      <c r="QLP73" s="201"/>
      <c r="QLQ73" s="201"/>
      <c r="QLR73" s="201"/>
      <c r="QLS73" s="201"/>
      <c r="QLT73" s="201"/>
      <c r="QLU73" s="201"/>
      <c r="QLV73" s="201"/>
      <c r="QLW73" s="201"/>
      <c r="QLX73" s="201"/>
      <c r="QLY73" s="201"/>
      <c r="QLZ73" s="201"/>
      <c r="QMA73" s="201"/>
      <c r="QMB73" s="201"/>
      <c r="QMC73" s="201"/>
      <c r="QMD73" s="201"/>
      <c r="QME73" s="201"/>
      <c r="QMF73" s="201"/>
      <c r="QMG73" s="201"/>
      <c r="QMH73" s="201"/>
      <c r="QMI73" s="201"/>
      <c r="QMJ73" s="201"/>
      <c r="QMK73" s="201"/>
      <c r="QML73" s="201"/>
      <c r="QMM73" s="201"/>
      <c r="QMN73" s="201"/>
      <c r="QMO73" s="201"/>
      <c r="QMP73" s="201"/>
      <c r="QMQ73" s="201"/>
      <c r="QMR73" s="201"/>
      <c r="QMS73" s="201"/>
      <c r="QMT73" s="201"/>
      <c r="QMU73" s="201"/>
      <c r="QMV73" s="201"/>
      <c r="QMW73" s="201"/>
      <c r="QMX73" s="201"/>
      <c r="QMY73" s="201"/>
      <c r="QMZ73" s="201"/>
      <c r="QNA73" s="201"/>
      <c r="QNB73" s="201"/>
      <c r="QNC73" s="201"/>
      <c r="QND73" s="201"/>
      <c r="QNE73" s="201"/>
      <c r="QNF73" s="201"/>
      <c r="QNG73" s="201"/>
      <c r="QNH73" s="201"/>
      <c r="QNI73" s="201"/>
      <c r="QNJ73" s="201"/>
      <c r="QNK73" s="201"/>
      <c r="QNL73" s="201"/>
      <c r="QNM73" s="201"/>
      <c r="QNN73" s="201"/>
      <c r="QNO73" s="201"/>
      <c r="QNP73" s="201"/>
      <c r="QNQ73" s="201"/>
      <c r="QNR73" s="201"/>
      <c r="QNS73" s="201"/>
      <c r="QNT73" s="201"/>
      <c r="QNU73" s="201"/>
      <c r="QNV73" s="201"/>
      <c r="QNW73" s="201"/>
      <c r="QNX73" s="201"/>
      <c r="QNY73" s="201"/>
      <c r="QNZ73" s="201"/>
      <c r="QOA73" s="201"/>
      <c r="QOB73" s="201"/>
      <c r="QOC73" s="201"/>
      <c r="QOD73" s="201"/>
      <c r="QOE73" s="201"/>
      <c r="QOF73" s="201"/>
      <c r="QOG73" s="201"/>
      <c r="QOH73" s="201"/>
      <c r="QOI73" s="201"/>
      <c r="QOJ73" s="201"/>
      <c r="QOK73" s="201"/>
      <c r="QOL73" s="201"/>
      <c r="QOM73" s="201"/>
      <c r="QON73" s="201"/>
      <c r="QOO73" s="201"/>
      <c r="QOP73" s="201"/>
      <c r="QOQ73" s="201"/>
      <c r="QOR73" s="201"/>
      <c r="QOS73" s="201"/>
      <c r="QOT73" s="201"/>
      <c r="QOU73" s="201"/>
      <c r="QOV73" s="201"/>
      <c r="QOW73" s="201"/>
      <c r="QOX73" s="201"/>
      <c r="QOY73" s="201"/>
      <c r="QOZ73" s="201"/>
      <c r="QPA73" s="201"/>
      <c r="QPB73" s="201"/>
      <c r="QPC73" s="201"/>
      <c r="QPD73" s="201"/>
      <c r="QPE73" s="201"/>
      <c r="QPF73" s="201"/>
      <c r="QPG73" s="201"/>
      <c r="QPH73" s="201"/>
      <c r="QPI73" s="201"/>
      <c r="QPJ73" s="201"/>
      <c r="QPK73" s="201"/>
      <c r="QPL73" s="201"/>
      <c r="QPM73" s="201"/>
      <c r="QPN73" s="201"/>
      <c r="QPO73" s="201"/>
      <c r="QPP73" s="201"/>
      <c r="QPQ73" s="201"/>
      <c r="QPR73" s="201"/>
      <c r="QPS73" s="201"/>
      <c r="QPT73" s="201"/>
      <c r="QPU73" s="201"/>
      <c r="QPV73" s="201"/>
      <c r="QPW73" s="201"/>
      <c r="QPX73" s="201"/>
      <c r="QPY73" s="201"/>
      <c r="QPZ73" s="201"/>
      <c r="QQA73" s="201"/>
      <c r="QQB73" s="201"/>
      <c r="QQC73" s="201"/>
      <c r="QQD73" s="201"/>
      <c r="QQE73" s="201"/>
      <c r="QQF73" s="201"/>
      <c r="QQG73" s="201"/>
      <c r="QQH73" s="201"/>
      <c r="QQI73" s="201"/>
      <c r="QQJ73" s="201"/>
      <c r="QQK73" s="201"/>
      <c r="QQL73" s="201"/>
      <c r="QQM73" s="201"/>
      <c r="QQN73" s="201"/>
      <c r="QQO73" s="201"/>
      <c r="QQP73" s="201"/>
      <c r="QQQ73" s="201"/>
      <c r="QQR73" s="201"/>
      <c r="QQS73" s="201"/>
      <c r="QQT73" s="201"/>
      <c r="QQU73" s="201"/>
      <c r="QQV73" s="201"/>
      <c r="QQW73" s="201"/>
      <c r="QQX73" s="201"/>
      <c r="QQY73" s="201"/>
      <c r="QQZ73" s="201"/>
      <c r="QRA73" s="201"/>
      <c r="QRB73" s="201"/>
      <c r="QRC73" s="201"/>
      <c r="QRD73" s="201"/>
      <c r="QRE73" s="201"/>
      <c r="QRF73" s="201"/>
      <c r="QRG73" s="201"/>
      <c r="QRH73" s="201"/>
      <c r="QRI73" s="201"/>
      <c r="QRJ73" s="201"/>
      <c r="QRK73" s="201"/>
      <c r="QRL73" s="201"/>
      <c r="QRM73" s="201"/>
      <c r="QRN73" s="201"/>
      <c r="QRO73" s="201"/>
      <c r="QRP73" s="201"/>
      <c r="QRQ73" s="201"/>
      <c r="QRR73" s="201"/>
      <c r="QRS73" s="201"/>
      <c r="QRT73" s="201"/>
      <c r="QRU73" s="201"/>
      <c r="QRV73" s="201"/>
      <c r="QRW73" s="201"/>
      <c r="QRX73" s="201"/>
      <c r="QRY73" s="201"/>
      <c r="QRZ73" s="201"/>
      <c r="QSA73" s="201"/>
      <c r="QSB73" s="201"/>
      <c r="QSC73" s="201"/>
      <c r="QSD73" s="201"/>
      <c r="QSE73" s="201"/>
      <c r="QSF73" s="201"/>
      <c r="QSG73" s="201"/>
      <c r="QSH73" s="201"/>
      <c r="QSI73" s="201"/>
      <c r="QSJ73" s="201"/>
      <c r="QSK73" s="201"/>
      <c r="QSL73" s="201"/>
      <c r="QSM73" s="201"/>
      <c r="QSN73" s="201"/>
      <c r="QSO73" s="201"/>
      <c r="QSP73" s="201"/>
      <c r="QSQ73" s="201"/>
      <c r="QSR73" s="201"/>
      <c r="QSS73" s="201"/>
      <c r="QST73" s="201"/>
      <c r="QSU73" s="201"/>
      <c r="QSV73" s="201"/>
      <c r="QSW73" s="201"/>
      <c r="QSX73" s="201"/>
      <c r="QSY73" s="201"/>
      <c r="QSZ73" s="201"/>
      <c r="QTA73" s="201"/>
      <c r="QTB73" s="201"/>
      <c r="QTC73" s="201"/>
      <c r="QTD73" s="201"/>
      <c r="QTE73" s="201"/>
      <c r="QTF73" s="201"/>
      <c r="QTG73" s="201"/>
      <c r="QTH73" s="201"/>
      <c r="QTI73" s="201"/>
      <c r="QTJ73" s="201"/>
      <c r="QTK73" s="201"/>
      <c r="QTL73" s="201"/>
      <c r="QTM73" s="201"/>
      <c r="QTN73" s="201"/>
      <c r="QTO73" s="201"/>
      <c r="QTP73" s="201"/>
      <c r="QTQ73" s="201"/>
      <c r="QTR73" s="201"/>
      <c r="QTS73" s="201"/>
      <c r="QTT73" s="201"/>
      <c r="QTU73" s="201"/>
      <c r="QTV73" s="201"/>
      <c r="QTW73" s="201"/>
      <c r="QTX73" s="201"/>
      <c r="QTY73" s="201"/>
      <c r="QTZ73" s="201"/>
      <c r="QUA73" s="201"/>
      <c r="QUB73" s="201"/>
      <c r="QUC73" s="201"/>
      <c r="QUD73" s="201"/>
      <c r="QUE73" s="201"/>
      <c r="QUF73" s="201"/>
      <c r="QUG73" s="201"/>
      <c r="QUH73" s="201"/>
      <c r="QUI73" s="201"/>
      <c r="QUJ73" s="201"/>
      <c r="QUK73" s="201"/>
      <c r="QUL73" s="201"/>
      <c r="QUM73" s="201"/>
      <c r="QUN73" s="201"/>
      <c r="QUO73" s="201"/>
      <c r="QUP73" s="201"/>
      <c r="QUQ73" s="201"/>
      <c r="QUR73" s="201"/>
      <c r="QUS73" s="201"/>
      <c r="QUT73" s="201"/>
      <c r="QUU73" s="201"/>
      <c r="QUV73" s="201"/>
      <c r="QUW73" s="201"/>
      <c r="QUX73" s="201"/>
      <c r="QUY73" s="201"/>
      <c r="QUZ73" s="201"/>
      <c r="QVA73" s="201"/>
      <c r="QVB73" s="201"/>
      <c r="QVC73" s="201"/>
      <c r="QVD73" s="201"/>
      <c r="QVE73" s="201"/>
      <c r="QVF73" s="201"/>
      <c r="QVG73" s="201"/>
      <c r="QVH73" s="201"/>
      <c r="QVI73" s="201"/>
      <c r="QVJ73" s="201"/>
      <c r="QVK73" s="201"/>
      <c r="QVL73" s="201"/>
      <c r="QVM73" s="201"/>
      <c r="QVN73" s="201"/>
      <c r="QVO73" s="201"/>
      <c r="QVP73" s="201"/>
      <c r="QVQ73" s="201"/>
      <c r="QVR73" s="201"/>
      <c r="QVS73" s="201"/>
      <c r="QVT73" s="201"/>
      <c r="QVU73" s="201"/>
      <c r="QVV73" s="201"/>
      <c r="QVW73" s="201"/>
      <c r="QVX73" s="201"/>
      <c r="QVY73" s="201"/>
      <c r="QVZ73" s="201"/>
      <c r="QWA73" s="201"/>
      <c r="QWB73" s="201"/>
      <c r="QWC73" s="201"/>
      <c r="QWD73" s="201"/>
      <c r="QWE73" s="201"/>
      <c r="QWF73" s="201"/>
      <c r="QWG73" s="201"/>
      <c r="QWH73" s="201"/>
      <c r="QWI73" s="201"/>
      <c r="QWJ73" s="201"/>
      <c r="QWK73" s="201"/>
      <c r="QWL73" s="201"/>
      <c r="QWM73" s="201"/>
      <c r="QWN73" s="201"/>
      <c r="QWO73" s="201"/>
      <c r="QWP73" s="201"/>
      <c r="QWQ73" s="201"/>
      <c r="QWR73" s="201"/>
      <c r="QWS73" s="201"/>
      <c r="QWT73" s="201"/>
      <c r="QWU73" s="201"/>
      <c r="QWV73" s="201"/>
      <c r="QWW73" s="201"/>
      <c r="QWX73" s="201"/>
      <c r="QWY73" s="201"/>
      <c r="QWZ73" s="201"/>
      <c r="QXA73" s="201"/>
      <c r="QXB73" s="201"/>
      <c r="QXC73" s="201"/>
      <c r="QXD73" s="201"/>
      <c r="QXE73" s="201"/>
      <c r="QXF73" s="201"/>
      <c r="QXG73" s="201"/>
      <c r="QXH73" s="201"/>
      <c r="QXI73" s="201"/>
      <c r="QXJ73" s="201"/>
      <c r="QXK73" s="201"/>
      <c r="QXL73" s="201"/>
      <c r="QXM73" s="201"/>
      <c r="QXN73" s="201"/>
      <c r="QXO73" s="201"/>
      <c r="QXP73" s="201"/>
      <c r="QXQ73" s="201"/>
      <c r="QXR73" s="201"/>
      <c r="QXS73" s="201"/>
      <c r="QXT73" s="201"/>
      <c r="QXU73" s="201"/>
      <c r="QXV73" s="201"/>
      <c r="QXW73" s="201"/>
      <c r="QXX73" s="201"/>
      <c r="QXY73" s="201"/>
      <c r="QXZ73" s="201"/>
      <c r="QYA73" s="201"/>
      <c r="QYB73" s="201"/>
      <c r="QYC73" s="201"/>
      <c r="QYD73" s="201"/>
      <c r="QYE73" s="201"/>
      <c r="QYF73" s="201"/>
      <c r="QYG73" s="201"/>
      <c r="QYH73" s="201"/>
      <c r="QYI73" s="201"/>
      <c r="QYJ73" s="201"/>
      <c r="QYK73" s="201"/>
      <c r="QYL73" s="201"/>
      <c r="QYM73" s="201"/>
      <c r="QYN73" s="201"/>
      <c r="QYO73" s="201"/>
      <c r="QYP73" s="201"/>
      <c r="QYQ73" s="201"/>
      <c r="QYR73" s="201"/>
      <c r="QYS73" s="201"/>
      <c r="QYT73" s="201"/>
      <c r="QYU73" s="201"/>
      <c r="QYV73" s="201"/>
      <c r="QYW73" s="201"/>
      <c r="QYX73" s="201"/>
      <c r="QYY73" s="201"/>
      <c r="QYZ73" s="201"/>
      <c r="QZA73" s="201"/>
      <c r="QZB73" s="201"/>
      <c r="QZC73" s="201"/>
      <c r="QZD73" s="201"/>
      <c r="QZE73" s="201"/>
      <c r="QZF73" s="201"/>
      <c r="QZG73" s="201"/>
      <c r="QZH73" s="201"/>
      <c r="QZI73" s="201"/>
      <c r="QZJ73" s="201"/>
      <c r="QZK73" s="201"/>
      <c r="QZL73" s="201"/>
      <c r="QZM73" s="201"/>
      <c r="QZN73" s="201"/>
      <c r="QZO73" s="201"/>
      <c r="QZP73" s="201"/>
      <c r="QZQ73" s="201"/>
      <c r="QZR73" s="201"/>
      <c r="QZS73" s="201"/>
      <c r="QZT73" s="201"/>
      <c r="QZU73" s="201"/>
      <c r="QZV73" s="201"/>
      <c r="QZW73" s="201"/>
      <c r="QZX73" s="201"/>
      <c r="QZY73" s="201"/>
      <c r="QZZ73" s="201"/>
      <c r="RAA73" s="201"/>
      <c r="RAB73" s="201"/>
      <c r="RAC73" s="201"/>
      <c r="RAD73" s="201"/>
      <c r="RAE73" s="201"/>
      <c r="RAF73" s="201"/>
      <c r="RAG73" s="201"/>
      <c r="RAH73" s="201"/>
      <c r="RAI73" s="201"/>
      <c r="RAJ73" s="201"/>
      <c r="RAK73" s="201"/>
      <c r="RAL73" s="201"/>
      <c r="RAM73" s="201"/>
      <c r="RAN73" s="201"/>
      <c r="RAO73" s="201"/>
      <c r="RAP73" s="201"/>
      <c r="RAQ73" s="201"/>
      <c r="RAR73" s="201"/>
      <c r="RAS73" s="201"/>
      <c r="RAT73" s="201"/>
      <c r="RAU73" s="201"/>
      <c r="RAV73" s="201"/>
      <c r="RAW73" s="201"/>
      <c r="RAX73" s="201"/>
      <c r="RAY73" s="201"/>
      <c r="RAZ73" s="201"/>
      <c r="RBA73" s="201"/>
      <c r="RBB73" s="201"/>
      <c r="RBC73" s="201"/>
      <c r="RBD73" s="201"/>
      <c r="RBE73" s="201"/>
      <c r="RBF73" s="201"/>
      <c r="RBG73" s="201"/>
      <c r="RBH73" s="201"/>
      <c r="RBI73" s="201"/>
      <c r="RBJ73" s="201"/>
      <c r="RBK73" s="201"/>
      <c r="RBL73" s="201"/>
      <c r="RBM73" s="201"/>
      <c r="RBN73" s="201"/>
      <c r="RBO73" s="201"/>
      <c r="RBP73" s="201"/>
      <c r="RBQ73" s="201"/>
      <c r="RBR73" s="201"/>
      <c r="RBS73" s="201"/>
      <c r="RBT73" s="201"/>
      <c r="RBU73" s="201"/>
      <c r="RBV73" s="201"/>
      <c r="RBW73" s="201"/>
      <c r="RBX73" s="201"/>
      <c r="RBY73" s="201"/>
      <c r="RBZ73" s="201"/>
      <c r="RCA73" s="201"/>
      <c r="RCB73" s="201"/>
      <c r="RCC73" s="201"/>
      <c r="RCD73" s="201"/>
      <c r="RCE73" s="201"/>
      <c r="RCF73" s="201"/>
      <c r="RCG73" s="201"/>
      <c r="RCH73" s="201"/>
      <c r="RCI73" s="201"/>
      <c r="RCJ73" s="201"/>
      <c r="RCK73" s="201"/>
      <c r="RCL73" s="201"/>
      <c r="RCM73" s="201"/>
      <c r="RCN73" s="201"/>
      <c r="RCO73" s="201"/>
      <c r="RCP73" s="201"/>
      <c r="RCQ73" s="201"/>
      <c r="RCR73" s="201"/>
      <c r="RCS73" s="201"/>
      <c r="RCT73" s="201"/>
      <c r="RCU73" s="201"/>
      <c r="RCV73" s="201"/>
      <c r="RCW73" s="201"/>
      <c r="RCX73" s="201"/>
      <c r="RCY73" s="201"/>
      <c r="RCZ73" s="201"/>
      <c r="RDA73" s="201"/>
      <c r="RDB73" s="201"/>
      <c r="RDC73" s="201"/>
      <c r="RDD73" s="201"/>
      <c r="RDE73" s="201"/>
      <c r="RDF73" s="201"/>
      <c r="RDG73" s="201"/>
      <c r="RDH73" s="201"/>
      <c r="RDI73" s="201"/>
      <c r="RDJ73" s="201"/>
      <c r="RDK73" s="201"/>
      <c r="RDL73" s="201"/>
      <c r="RDM73" s="201"/>
      <c r="RDN73" s="201"/>
      <c r="RDO73" s="201"/>
      <c r="RDP73" s="201"/>
      <c r="RDQ73" s="201"/>
      <c r="RDR73" s="201"/>
      <c r="RDS73" s="201"/>
      <c r="RDT73" s="201"/>
      <c r="RDU73" s="201"/>
      <c r="RDV73" s="201"/>
      <c r="RDW73" s="201"/>
      <c r="RDX73" s="201"/>
      <c r="RDY73" s="201"/>
      <c r="RDZ73" s="201"/>
      <c r="REA73" s="201"/>
      <c r="REB73" s="201"/>
      <c r="REC73" s="201"/>
      <c r="RED73" s="201"/>
      <c r="REE73" s="201"/>
      <c r="REF73" s="201"/>
      <c r="REG73" s="201"/>
      <c r="REH73" s="201"/>
      <c r="REI73" s="201"/>
      <c r="REJ73" s="201"/>
      <c r="REK73" s="201"/>
      <c r="REL73" s="201"/>
      <c r="REM73" s="201"/>
      <c r="REN73" s="201"/>
      <c r="REO73" s="201"/>
      <c r="REP73" s="201"/>
      <c r="REQ73" s="201"/>
      <c r="RER73" s="201"/>
      <c r="RES73" s="201"/>
      <c r="RET73" s="201"/>
      <c r="REU73" s="201"/>
      <c r="REV73" s="201"/>
      <c r="REW73" s="201"/>
      <c r="REX73" s="201"/>
      <c r="REY73" s="201"/>
      <c r="REZ73" s="201"/>
      <c r="RFA73" s="201"/>
      <c r="RFB73" s="201"/>
      <c r="RFC73" s="201"/>
      <c r="RFD73" s="201"/>
      <c r="RFE73" s="201"/>
      <c r="RFF73" s="201"/>
      <c r="RFG73" s="201"/>
      <c r="RFH73" s="201"/>
      <c r="RFI73" s="201"/>
      <c r="RFJ73" s="201"/>
      <c r="RFK73" s="201"/>
      <c r="RFL73" s="201"/>
      <c r="RFM73" s="201"/>
      <c r="RFN73" s="201"/>
      <c r="RFO73" s="201"/>
      <c r="RFP73" s="201"/>
      <c r="RFQ73" s="201"/>
      <c r="RFR73" s="201"/>
      <c r="RFS73" s="201"/>
      <c r="RFT73" s="201"/>
      <c r="RFU73" s="201"/>
      <c r="RFV73" s="201"/>
      <c r="RFW73" s="201"/>
      <c r="RFX73" s="201"/>
      <c r="RFY73" s="201"/>
      <c r="RFZ73" s="201"/>
      <c r="RGA73" s="201"/>
      <c r="RGB73" s="201"/>
      <c r="RGC73" s="201"/>
      <c r="RGD73" s="201"/>
      <c r="RGE73" s="201"/>
      <c r="RGF73" s="201"/>
      <c r="RGG73" s="201"/>
      <c r="RGH73" s="201"/>
      <c r="RGI73" s="201"/>
      <c r="RGJ73" s="201"/>
      <c r="RGK73" s="201"/>
      <c r="RGL73" s="201"/>
      <c r="RGM73" s="201"/>
      <c r="RGN73" s="201"/>
      <c r="RGO73" s="201"/>
      <c r="RGP73" s="201"/>
      <c r="RGQ73" s="201"/>
      <c r="RGR73" s="201"/>
      <c r="RGS73" s="201"/>
      <c r="RGT73" s="201"/>
      <c r="RGU73" s="201"/>
      <c r="RGV73" s="201"/>
      <c r="RGW73" s="201"/>
      <c r="RGX73" s="201"/>
      <c r="RGY73" s="201"/>
      <c r="RGZ73" s="201"/>
      <c r="RHA73" s="201"/>
      <c r="RHB73" s="201"/>
      <c r="RHC73" s="201"/>
      <c r="RHD73" s="201"/>
      <c r="RHE73" s="201"/>
      <c r="RHF73" s="201"/>
      <c r="RHG73" s="201"/>
      <c r="RHH73" s="201"/>
      <c r="RHI73" s="201"/>
      <c r="RHJ73" s="201"/>
      <c r="RHK73" s="201"/>
      <c r="RHL73" s="201"/>
      <c r="RHM73" s="201"/>
      <c r="RHN73" s="201"/>
      <c r="RHO73" s="201"/>
      <c r="RHP73" s="201"/>
      <c r="RHQ73" s="201"/>
      <c r="RHR73" s="201"/>
      <c r="RHS73" s="201"/>
      <c r="RHT73" s="201"/>
      <c r="RHU73" s="201"/>
      <c r="RHV73" s="201"/>
      <c r="RHW73" s="201"/>
      <c r="RHX73" s="201"/>
      <c r="RHY73" s="201"/>
      <c r="RHZ73" s="201"/>
      <c r="RIA73" s="201"/>
      <c r="RIB73" s="201"/>
      <c r="RIC73" s="201"/>
      <c r="RID73" s="201"/>
      <c r="RIE73" s="201"/>
      <c r="RIF73" s="201"/>
      <c r="RIG73" s="201"/>
      <c r="RIH73" s="201"/>
      <c r="RII73" s="201"/>
      <c r="RIJ73" s="201"/>
      <c r="RIK73" s="201"/>
      <c r="RIL73" s="201"/>
      <c r="RIM73" s="201"/>
      <c r="RIN73" s="201"/>
      <c r="RIO73" s="201"/>
      <c r="RIP73" s="201"/>
      <c r="RIQ73" s="201"/>
      <c r="RIR73" s="201"/>
      <c r="RIS73" s="201"/>
      <c r="RIT73" s="201"/>
      <c r="RIU73" s="201"/>
      <c r="RIV73" s="201"/>
      <c r="RIW73" s="201"/>
      <c r="RIX73" s="201"/>
      <c r="RIY73" s="201"/>
      <c r="RIZ73" s="201"/>
      <c r="RJA73" s="201"/>
      <c r="RJB73" s="201"/>
      <c r="RJC73" s="201"/>
      <c r="RJD73" s="201"/>
      <c r="RJE73" s="201"/>
      <c r="RJF73" s="201"/>
      <c r="RJG73" s="201"/>
      <c r="RJH73" s="201"/>
      <c r="RJI73" s="201"/>
      <c r="RJJ73" s="201"/>
      <c r="RJK73" s="201"/>
      <c r="RJL73" s="201"/>
      <c r="RJM73" s="201"/>
      <c r="RJN73" s="201"/>
      <c r="RJO73" s="201"/>
      <c r="RJP73" s="201"/>
      <c r="RJQ73" s="201"/>
      <c r="RJR73" s="201"/>
      <c r="RJS73" s="201"/>
      <c r="RJT73" s="201"/>
      <c r="RJU73" s="201"/>
      <c r="RJV73" s="201"/>
      <c r="RJW73" s="201"/>
      <c r="RJX73" s="201"/>
      <c r="RJY73" s="201"/>
      <c r="RJZ73" s="201"/>
      <c r="RKA73" s="201"/>
      <c r="RKB73" s="201"/>
      <c r="RKC73" s="201"/>
      <c r="RKD73" s="201"/>
      <c r="RKE73" s="201"/>
      <c r="RKF73" s="201"/>
      <c r="RKG73" s="201"/>
      <c r="RKH73" s="201"/>
      <c r="RKI73" s="201"/>
      <c r="RKJ73" s="201"/>
      <c r="RKK73" s="201"/>
      <c r="RKL73" s="201"/>
      <c r="RKM73" s="201"/>
      <c r="RKN73" s="201"/>
      <c r="RKO73" s="201"/>
      <c r="RKP73" s="201"/>
      <c r="RKQ73" s="201"/>
      <c r="RKR73" s="201"/>
      <c r="RKS73" s="201"/>
      <c r="RKT73" s="201"/>
      <c r="RKU73" s="201"/>
      <c r="RKV73" s="201"/>
      <c r="RKW73" s="201"/>
      <c r="RKX73" s="201"/>
      <c r="RKY73" s="201"/>
      <c r="RKZ73" s="201"/>
      <c r="RLA73" s="201"/>
      <c r="RLB73" s="201"/>
      <c r="RLC73" s="201"/>
      <c r="RLD73" s="201"/>
      <c r="RLE73" s="201"/>
      <c r="RLF73" s="201"/>
      <c r="RLG73" s="201"/>
      <c r="RLH73" s="201"/>
      <c r="RLI73" s="201"/>
      <c r="RLJ73" s="201"/>
      <c r="RLK73" s="201"/>
      <c r="RLL73" s="201"/>
      <c r="RLM73" s="201"/>
      <c r="RLN73" s="201"/>
      <c r="RLO73" s="201"/>
      <c r="RLP73" s="201"/>
      <c r="RLQ73" s="201"/>
      <c r="RLR73" s="201"/>
      <c r="RLS73" s="201"/>
      <c r="RLT73" s="201"/>
      <c r="RLU73" s="201"/>
      <c r="RLV73" s="201"/>
      <c r="RLW73" s="201"/>
      <c r="RLX73" s="201"/>
      <c r="RLY73" s="201"/>
      <c r="RLZ73" s="201"/>
      <c r="RMA73" s="201"/>
      <c r="RMB73" s="201"/>
      <c r="RMC73" s="201"/>
      <c r="RMD73" s="201"/>
      <c r="RME73" s="201"/>
      <c r="RMF73" s="201"/>
      <c r="RMG73" s="201"/>
      <c r="RMH73" s="201"/>
      <c r="RMI73" s="201"/>
      <c r="RMJ73" s="201"/>
      <c r="RMK73" s="201"/>
      <c r="RML73" s="201"/>
      <c r="RMM73" s="201"/>
      <c r="RMN73" s="201"/>
      <c r="RMO73" s="201"/>
      <c r="RMP73" s="201"/>
      <c r="RMQ73" s="201"/>
      <c r="RMR73" s="201"/>
      <c r="RMS73" s="201"/>
      <c r="RMT73" s="201"/>
      <c r="RMU73" s="201"/>
      <c r="RMV73" s="201"/>
      <c r="RMW73" s="201"/>
      <c r="RMX73" s="201"/>
      <c r="RMY73" s="201"/>
      <c r="RMZ73" s="201"/>
      <c r="RNA73" s="201"/>
      <c r="RNB73" s="201"/>
      <c r="RNC73" s="201"/>
      <c r="RND73" s="201"/>
      <c r="RNE73" s="201"/>
      <c r="RNF73" s="201"/>
      <c r="RNG73" s="201"/>
      <c r="RNH73" s="201"/>
      <c r="RNI73" s="201"/>
      <c r="RNJ73" s="201"/>
      <c r="RNK73" s="201"/>
      <c r="RNL73" s="201"/>
      <c r="RNM73" s="201"/>
      <c r="RNN73" s="201"/>
      <c r="RNO73" s="201"/>
      <c r="RNP73" s="201"/>
      <c r="RNQ73" s="201"/>
      <c r="RNR73" s="201"/>
      <c r="RNS73" s="201"/>
      <c r="RNT73" s="201"/>
      <c r="RNU73" s="201"/>
      <c r="RNV73" s="201"/>
      <c r="RNW73" s="201"/>
      <c r="RNX73" s="201"/>
      <c r="RNY73" s="201"/>
      <c r="RNZ73" s="201"/>
      <c r="ROA73" s="201"/>
      <c r="ROB73" s="201"/>
      <c r="ROC73" s="201"/>
      <c r="ROD73" s="201"/>
      <c r="ROE73" s="201"/>
      <c r="ROF73" s="201"/>
      <c r="ROG73" s="201"/>
      <c r="ROH73" s="201"/>
      <c r="ROI73" s="201"/>
      <c r="ROJ73" s="201"/>
      <c r="ROK73" s="201"/>
      <c r="ROL73" s="201"/>
      <c r="ROM73" s="201"/>
      <c r="RON73" s="201"/>
      <c r="ROO73" s="201"/>
      <c r="ROP73" s="201"/>
      <c r="ROQ73" s="201"/>
      <c r="ROR73" s="201"/>
      <c r="ROS73" s="201"/>
      <c r="ROT73" s="201"/>
      <c r="ROU73" s="201"/>
      <c r="ROV73" s="201"/>
      <c r="ROW73" s="201"/>
      <c r="ROX73" s="201"/>
      <c r="ROY73" s="201"/>
      <c r="ROZ73" s="201"/>
      <c r="RPA73" s="201"/>
      <c r="RPB73" s="201"/>
      <c r="RPC73" s="201"/>
      <c r="RPD73" s="201"/>
      <c r="RPE73" s="201"/>
      <c r="RPF73" s="201"/>
      <c r="RPG73" s="201"/>
      <c r="RPH73" s="201"/>
      <c r="RPI73" s="201"/>
      <c r="RPJ73" s="201"/>
      <c r="RPK73" s="201"/>
      <c r="RPL73" s="201"/>
      <c r="RPM73" s="201"/>
      <c r="RPN73" s="201"/>
      <c r="RPO73" s="201"/>
      <c r="RPP73" s="201"/>
      <c r="RPQ73" s="201"/>
      <c r="RPR73" s="201"/>
      <c r="RPS73" s="201"/>
      <c r="RPT73" s="201"/>
      <c r="RPU73" s="201"/>
      <c r="RPV73" s="201"/>
      <c r="RPW73" s="201"/>
      <c r="RPX73" s="201"/>
      <c r="RPY73" s="201"/>
      <c r="RPZ73" s="201"/>
      <c r="RQA73" s="201"/>
      <c r="RQB73" s="201"/>
      <c r="RQC73" s="201"/>
      <c r="RQD73" s="201"/>
      <c r="RQE73" s="201"/>
      <c r="RQF73" s="201"/>
      <c r="RQG73" s="201"/>
      <c r="RQH73" s="201"/>
      <c r="RQI73" s="201"/>
      <c r="RQJ73" s="201"/>
      <c r="RQK73" s="201"/>
      <c r="RQL73" s="201"/>
      <c r="RQM73" s="201"/>
      <c r="RQN73" s="201"/>
      <c r="RQO73" s="201"/>
      <c r="RQP73" s="201"/>
      <c r="RQQ73" s="201"/>
      <c r="RQR73" s="201"/>
      <c r="RQS73" s="201"/>
      <c r="RQT73" s="201"/>
      <c r="RQU73" s="201"/>
      <c r="RQV73" s="201"/>
      <c r="RQW73" s="201"/>
      <c r="RQX73" s="201"/>
      <c r="RQY73" s="201"/>
      <c r="RQZ73" s="201"/>
      <c r="RRA73" s="201"/>
      <c r="RRB73" s="201"/>
      <c r="RRC73" s="201"/>
      <c r="RRD73" s="201"/>
      <c r="RRE73" s="201"/>
      <c r="RRF73" s="201"/>
      <c r="RRG73" s="201"/>
      <c r="RRH73" s="201"/>
      <c r="RRI73" s="201"/>
      <c r="RRJ73" s="201"/>
      <c r="RRK73" s="201"/>
      <c r="RRL73" s="201"/>
      <c r="RRM73" s="201"/>
      <c r="RRN73" s="201"/>
      <c r="RRO73" s="201"/>
      <c r="RRP73" s="201"/>
      <c r="RRQ73" s="201"/>
      <c r="RRR73" s="201"/>
      <c r="RRS73" s="201"/>
      <c r="RRT73" s="201"/>
      <c r="RRU73" s="201"/>
      <c r="RRV73" s="201"/>
      <c r="RRW73" s="201"/>
      <c r="RRX73" s="201"/>
      <c r="RRY73" s="201"/>
      <c r="RRZ73" s="201"/>
      <c r="RSA73" s="201"/>
      <c r="RSB73" s="201"/>
      <c r="RSC73" s="201"/>
      <c r="RSD73" s="201"/>
      <c r="RSE73" s="201"/>
      <c r="RSF73" s="201"/>
      <c r="RSG73" s="201"/>
      <c r="RSH73" s="201"/>
      <c r="RSI73" s="201"/>
      <c r="RSJ73" s="201"/>
      <c r="RSK73" s="201"/>
      <c r="RSL73" s="201"/>
      <c r="RSM73" s="201"/>
      <c r="RSN73" s="201"/>
      <c r="RSO73" s="201"/>
      <c r="RSP73" s="201"/>
      <c r="RSQ73" s="201"/>
      <c r="RSR73" s="201"/>
      <c r="RSS73" s="201"/>
      <c r="RST73" s="201"/>
      <c r="RSU73" s="201"/>
      <c r="RSV73" s="201"/>
      <c r="RSW73" s="201"/>
      <c r="RSX73" s="201"/>
      <c r="RSY73" s="201"/>
      <c r="RSZ73" s="201"/>
      <c r="RTA73" s="201"/>
      <c r="RTB73" s="201"/>
      <c r="RTC73" s="201"/>
      <c r="RTD73" s="201"/>
      <c r="RTE73" s="201"/>
      <c r="RTF73" s="201"/>
      <c r="RTG73" s="201"/>
      <c r="RTH73" s="201"/>
      <c r="RTI73" s="201"/>
      <c r="RTJ73" s="201"/>
      <c r="RTK73" s="201"/>
      <c r="RTL73" s="201"/>
      <c r="RTM73" s="201"/>
      <c r="RTN73" s="201"/>
      <c r="RTO73" s="201"/>
      <c r="RTP73" s="201"/>
      <c r="RTQ73" s="201"/>
      <c r="RTR73" s="201"/>
      <c r="RTS73" s="201"/>
      <c r="RTT73" s="201"/>
      <c r="RTU73" s="201"/>
      <c r="RTV73" s="201"/>
      <c r="RTW73" s="201"/>
      <c r="RTX73" s="201"/>
      <c r="RTY73" s="201"/>
      <c r="RTZ73" s="201"/>
      <c r="RUA73" s="201"/>
      <c r="RUB73" s="201"/>
      <c r="RUC73" s="201"/>
      <c r="RUD73" s="201"/>
      <c r="RUE73" s="201"/>
      <c r="RUF73" s="201"/>
      <c r="RUG73" s="201"/>
      <c r="RUH73" s="201"/>
      <c r="RUI73" s="201"/>
      <c r="RUJ73" s="201"/>
      <c r="RUK73" s="201"/>
      <c r="RUL73" s="201"/>
      <c r="RUM73" s="201"/>
      <c r="RUN73" s="201"/>
      <c r="RUO73" s="201"/>
      <c r="RUP73" s="201"/>
      <c r="RUQ73" s="201"/>
      <c r="RUR73" s="201"/>
      <c r="RUS73" s="201"/>
      <c r="RUT73" s="201"/>
      <c r="RUU73" s="201"/>
      <c r="RUV73" s="201"/>
      <c r="RUW73" s="201"/>
      <c r="RUX73" s="201"/>
      <c r="RUY73" s="201"/>
      <c r="RUZ73" s="201"/>
      <c r="RVA73" s="201"/>
      <c r="RVB73" s="201"/>
      <c r="RVC73" s="201"/>
      <c r="RVD73" s="201"/>
      <c r="RVE73" s="201"/>
      <c r="RVF73" s="201"/>
      <c r="RVG73" s="201"/>
      <c r="RVH73" s="201"/>
      <c r="RVI73" s="201"/>
      <c r="RVJ73" s="201"/>
      <c r="RVK73" s="201"/>
      <c r="RVL73" s="201"/>
      <c r="RVM73" s="201"/>
      <c r="RVN73" s="201"/>
      <c r="RVO73" s="201"/>
      <c r="RVP73" s="201"/>
      <c r="RVQ73" s="201"/>
      <c r="RVR73" s="201"/>
      <c r="RVS73" s="201"/>
      <c r="RVT73" s="201"/>
      <c r="RVU73" s="201"/>
      <c r="RVV73" s="201"/>
      <c r="RVW73" s="201"/>
      <c r="RVX73" s="201"/>
      <c r="RVY73" s="201"/>
      <c r="RVZ73" s="201"/>
      <c r="RWA73" s="201"/>
      <c r="RWB73" s="201"/>
      <c r="RWC73" s="201"/>
      <c r="RWD73" s="201"/>
      <c r="RWE73" s="201"/>
      <c r="RWF73" s="201"/>
      <c r="RWG73" s="201"/>
      <c r="RWH73" s="201"/>
      <c r="RWI73" s="201"/>
      <c r="RWJ73" s="201"/>
      <c r="RWK73" s="201"/>
      <c r="RWL73" s="201"/>
      <c r="RWM73" s="201"/>
      <c r="RWN73" s="201"/>
      <c r="RWO73" s="201"/>
      <c r="RWP73" s="201"/>
      <c r="RWQ73" s="201"/>
      <c r="RWR73" s="201"/>
      <c r="RWS73" s="201"/>
      <c r="RWT73" s="201"/>
      <c r="RWU73" s="201"/>
      <c r="RWV73" s="201"/>
      <c r="RWW73" s="201"/>
      <c r="RWX73" s="201"/>
      <c r="RWY73" s="201"/>
      <c r="RWZ73" s="201"/>
      <c r="RXA73" s="201"/>
      <c r="RXB73" s="201"/>
      <c r="RXC73" s="201"/>
      <c r="RXD73" s="201"/>
      <c r="RXE73" s="201"/>
      <c r="RXF73" s="201"/>
      <c r="RXG73" s="201"/>
      <c r="RXH73" s="201"/>
      <c r="RXI73" s="201"/>
      <c r="RXJ73" s="201"/>
      <c r="RXK73" s="201"/>
      <c r="RXL73" s="201"/>
      <c r="RXM73" s="201"/>
      <c r="RXN73" s="201"/>
      <c r="RXO73" s="201"/>
      <c r="RXP73" s="201"/>
      <c r="RXQ73" s="201"/>
      <c r="RXR73" s="201"/>
      <c r="RXS73" s="201"/>
      <c r="RXT73" s="201"/>
      <c r="RXU73" s="201"/>
      <c r="RXV73" s="201"/>
      <c r="RXW73" s="201"/>
      <c r="RXX73" s="201"/>
      <c r="RXY73" s="201"/>
      <c r="RXZ73" s="201"/>
      <c r="RYA73" s="201"/>
      <c r="RYB73" s="201"/>
      <c r="RYC73" s="201"/>
      <c r="RYD73" s="201"/>
      <c r="RYE73" s="201"/>
      <c r="RYF73" s="201"/>
      <c r="RYG73" s="201"/>
      <c r="RYH73" s="201"/>
      <c r="RYI73" s="201"/>
      <c r="RYJ73" s="201"/>
      <c r="RYK73" s="201"/>
      <c r="RYL73" s="201"/>
      <c r="RYM73" s="201"/>
      <c r="RYN73" s="201"/>
      <c r="RYO73" s="201"/>
      <c r="RYP73" s="201"/>
      <c r="RYQ73" s="201"/>
      <c r="RYR73" s="201"/>
      <c r="RYS73" s="201"/>
      <c r="RYT73" s="201"/>
      <c r="RYU73" s="201"/>
      <c r="RYV73" s="201"/>
      <c r="RYW73" s="201"/>
      <c r="RYX73" s="201"/>
      <c r="RYY73" s="201"/>
      <c r="RYZ73" s="201"/>
      <c r="RZA73" s="201"/>
      <c r="RZB73" s="201"/>
      <c r="RZC73" s="201"/>
      <c r="RZD73" s="201"/>
      <c r="RZE73" s="201"/>
      <c r="RZF73" s="201"/>
      <c r="RZG73" s="201"/>
      <c r="RZH73" s="201"/>
      <c r="RZI73" s="201"/>
      <c r="RZJ73" s="201"/>
      <c r="RZK73" s="201"/>
      <c r="RZL73" s="201"/>
      <c r="RZM73" s="201"/>
      <c r="RZN73" s="201"/>
      <c r="RZO73" s="201"/>
      <c r="RZP73" s="201"/>
      <c r="RZQ73" s="201"/>
      <c r="RZR73" s="201"/>
      <c r="RZS73" s="201"/>
      <c r="RZT73" s="201"/>
      <c r="RZU73" s="201"/>
      <c r="RZV73" s="201"/>
      <c r="RZW73" s="201"/>
      <c r="RZX73" s="201"/>
      <c r="RZY73" s="201"/>
      <c r="RZZ73" s="201"/>
      <c r="SAA73" s="201"/>
      <c r="SAB73" s="201"/>
      <c r="SAC73" s="201"/>
      <c r="SAD73" s="201"/>
      <c r="SAE73" s="201"/>
      <c r="SAF73" s="201"/>
      <c r="SAG73" s="201"/>
      <c r="SAH73" s="201"/>
      <c r="SAI73" s="201"/>
      <c r="SAJ73" s="201"/>
      <c r="SAK73" s="201"/>
      <c r="SAL73" s="201"/>
      <c r="SAM73" s="201"/>
      <c r="SAN73" s="201"/>
      <c r="SAO73" s="201"/>
      <c r="SAP73" s="201"/>
      <c r="SAQ73" s="201"/>
      <c r="SAR73" s="201"/>
      <c r="SAS73" s="201"/>
      <c r="SAT73" s="201"/>
      <c r="SAU73" s="201"/>
      <c r="SAV73" s="201"/>
      <c r="SAW73" s="201"/>
      <c r="SAX73" s="201"/>
      <c r="SAY73" s="201"/>
      <c r="SAZ73" s="201"/>
      <c r="SBA73" s="201"/>
      <c r="SBB73" s="201"/>
      <c r="SBC73" s="201"/>
      <c r="SBD73" s="201"/>
      <c r="SBE73" s="201"/>
      <c r="SBF73" s="201"/>
      <c r="SBG73" s="201"/>
      <c r="SBH73" s="201"/>
      <c r="SBI73" s="201"/>
      <c r="SBJ73" s="201"/>
      <c r="SBK73" s="201"/>
      <c r="SBL73" s="201"/>
      <c r="SBM73" s="201"/>
      <c r="SBN73" s="201"/>
      <c r="SBO73" s="201"/>
      <c r="SBP73" s="201"/>
      <c r="SBQ73" s="201"/>
      <c r="SBR73" s="201"/>
      <c r="SBS73" s="201"/>
      <c r="SBT73" s="201"/>
      <c r="SBU73" s="201"/>
      <c r="SBV73" s="201"/>
      <c r="SBW73" s="201"/>
      <c r="SBX73" s="201"/>
      <c r="SBY73" s="201"/>
      <c r="SBZ73" s="201"/>
      <c r="SCA73" s="201"/>
      <c r="SCB73" s="201"/>
      <c r="SCC73" s="201"/>
      <c r="SCD73" s="201"/>
      <c r="SCE73" s="201"/>
      <c r="SCF73" s="201"/>
      <c r="SCG73" s="201"/>
      <c r="SCH73" s="201"/>
      <c r="SCI73" s="201"/>
      <c r="SCJ73" s="201"/>
      <c r="SCK73" s="201"/>
      <c r="SCL73" s="201"/>
      <c r="SCM73" s="201"/>
      <c r="SCN73" s="201"/>
      <c r="SCO73" s="201"/>
      <c r="SCP73" s="201"/>
      <c r="SCQ73" s="201"/>
      <c r="SCR73" s="201"/>
      <c r="SCS73" s="201"/>
      <c r="SCT73" s="201"/>
      <c r="SCU73" s="201"/>
      <c r="SCV73" s="201"/>
      <c r="SCW73" s="201"/>
      <c r="SCX73" s="201"/>
      <c r="SCY73" s="201"/>
      <c r="SCZ73" s="201"/>
      <c r="SDA73" s="201"/>
      <c r="SDB73" s="201"/>
      <c r="SDC73" s="201"/>
      <c r="SDD73" s="201"/>
      <c r="SDE73" s="201"/>
      <c r="SDF73" s="201"/>
      <c r="SDG73" s="201"/>
      <c r="SDH73" s="201"/>
      <c r="SDI73" s="201"/>
      <c r="SDJ73" s="201"/>
      <c r="SDK73" s="201"/>
      <c r="SDL73" s="201"/>
      <c r="SDM73" s="201"/>
      <c r="SDN73" s="201"/>
      <c r="SDO73" s="201"/>
      <c r="SDP73" s="201"/>
      <c r="SDQ73" s="201"/>
      <c r="SDR73" s="201"/>
      <c r="SDS73" s="201"/>
      <c r="SDT73" s="201"/>
      <c r="SDU73" s="201"/>
      <c r="SDV73" s="201"/>
      <c r="SDW73" s="201"/>
      <c r="SDX73" s="201"/>
      <c r="SDY73" s="201"/>
      <c r="SDZ73" s="201"/>
      <c r="SEA73" s="201"/>
      <c r="SEB73" s="201"/>
      <c r="SEC73" s="201"/>
      <c r="SED73" s="201"/>
      <c r="SEE73" s="201"/>
      <c r="SEF73" s="201"/>
      <c r="SEG73" s="201"/>
      <c r="SEH73" s="201"/>
      <c r="SEI73" s="201"/>
      <c r="SEJ73" s="201"/>
      <c r="SEK73" s="201"/>
      <c r="SEL73" s="201"/>
      <c r="SEM73" s="201"/>
      <c r="SEN73" s="201"/>
      <c r="SEO73" s="201"/>
      <c r="SEP73" s="201"/>
      <c r="SEQ73" s="201"/>
      <c r="SER73" s="201"/>
      <c r="SES73" s="201"/>
      <c r="SET73" s="201"/>
      <c r="SEU73" s="201"/>
      <c r="SEV73" s="201"/>
      <c r="SEW73" s="201"/>
      <c r="SEX73" s="201"/>
      <c r="SEY73" s="201"/>
      <c r="SEZ73" s="201"/>
      <c r="SFA73" s="201"/>
      <c r="SFB73" s="201"/>
      <c r="SFC73" s="201"/>
      <c r="SFD73" s="201"/>
      <c r="SFE73" s="201"/>
      <c r="SFF73" s="201"/>
      <c r="SFG73" s="201"/>
      <c r="SFH73" s="201"/>
      <c r="SFI73" s="201"/>
      <c r="SFJ73" s="201"/>
      <c r="SFK73" s="201"/>
      <c r="SFL73" s="201"/>
      <c r="SFM73" s="201"/>
      <c r="SFN73" s="201"/>
      <c r="SFO73" s="201"/>
      <c r="SFP73" s="201"/>
      <c r="SFQ73" s="201"/>
      <c r="SFR73" s="201"/>
      <c r="SFS73" s="201"/>
      <c r="SFT73" s="201"/>
      <c r="SFU73" s="201"/>
      <c r="SFV73" s="201"/>
      <c r="SFW73" s="201"/>
      <c r="SFX73" s="201"/>
      <c r="SFY73" s="201"/>
      <c r="SFZ73" s="201"/>
      <c r="SGA73" s="201"/>
      <c r="SGB73" s="201"/>
      <c r="SGC73" s="201"/>
      <c r="SGD73" s="201"/>
      <c r="SGE73" s="201"/>
      <c r="SGF73" s="201"/>
      <c r="SGG73" s="201"/>
      <c r="SGH73" s="201"/>
      <c r="SGI73" s="201"/>
      <c r="SGJ73" s="201"/>
      <c r="SGK73" s="201"/>
      <c r="SGL73" s="201"/>
      <c r="SGM73" s="201"/>
      <c r="SGN73" s="201"/>
      <c r="SGO73" s="201"/>
      <c r="SGP73" s="201"/>
      <c r="SGQ73" s="201"/>
      <c r="SGR73" s="201"/>
      <c r="SGS73" s="201"/>
      <c r="SGT73" s="201"/>
      <c r="SGU73" s="201"/>
      <c r="SGV73" s="201"/>
      <c r="SGW73" s="201"/>
      <c r="SGX73" s="201"/>
      <c r="SGY73" s="201"/>
      <c r="SGZ73" s="201"/>
      <c r="SHA73" s="201"/>
      <c r="SHB73" s="201"/>
      <c r="SHC73" s="201"/>
      <c r="SHD73" s="201"/>
      <c r="SHE73" s="201"/>
      <c r="SHF73" s="201"/>
      <c r="SHG73" s="201"/>
      <c r="SHH73" s="201"/>
      <c r="SHI73" s="201"/>
      <c r="SHJ73" s="201"/>
      <c r="SHK73" s="201"/>
      <c r="SHL73" s="201"/>
      <c r="SHM73" s="201"/>
      <c r="SHN73" s="201"/>
      <c r="SHO73" s="201"/>
      <c r="SHP73" s="201"/>
      <c r="SHQ73" s="201"/>
      <c r="SHR73" s="201"/>
      <c r="SHS73" s="201"/>
      <c r="SHT73" s="201"/>
      <c r="SHU73" s="201"/>
      <c r="SHV73" s="201"/>
      <c r="SHW73" s="201"/>
      <c r="SHX73" s="201"/>
      <c r="SHY73" s="201"/>
      <c r="SHZ73" s="201"/>
      <c r="SIA73" s="201"/>
      <c r="SIB73" s="201"/>
      <c r="SIC73" s="201"/>
      <c r="SID73" s="201"/>
      <c r="SIE73" s="201"/>
      <c r="SIF73" s="201"/>
      <c r="SIG73" s="201"/>
      <c r="SIH73" s="201"/>
      <c r="SII73" s="201"/>
      <c r="SIJ73" s="201"/>
      <c r="SIK73" s="201"/>
      <c r="SIL73" s="201"/>
      <c r="SIM73" s="201"/>
      <c r="SIN73" s="201"/>
      <c r="SIO73" s="201"/>
      <c r="SIP73" s="201"/>
      <c r="SIQ73" s="201"/>
      <c r="SIR73" s="201"/>
      <c r="SIS73" s="201"/>
      <c r="SIT73" s="201"/>
      <c r="SIU73" s="201"/>
      <c r="SIV73" s="201"/>
      <c r="SIW73" s="201"/>
      <c r="SIX73" s="201"/>
      <c r="SIY73" s="201"/>
      <c r="SIZ73" s="201"/>
      <c r="SJA73" s="201"/>
      <c r="SJB73" s="201"/>
      <c r="SJC73" s="201"/>
      <c r="SJD73" s="201"/>
      <c r="SJE73" s="201"/>
      <c r="SJF73" s="201"/>
      <c r="SJG73" s="201"/>
      <c r="SJH73" s="201"/>
      <c r="SJI73" s="201"/>
      <c r="SJJ73" s="201"/>
      <c r="SJK73" s="201"/>
      <c r="SJL73" s="201"/>
      <c r="SJM73" s="201"/>
      <c r="SJN73" s="201"/>
      <c r="SJO73" s="201"/>
      <c r="SJP73" s="201"/>
      <c r="SJQ73" s="201"/>
      <c r="SJR73" s="201"/>
      <c r="SJS73" s="201"/>
      <c r="SJT73" s="201"/>
      <c r="SJU73" s="201"/>
      <c r="SJV73" s="201"/>
      <c r="SJW73" s="201"/>
      <c r="SJX73" s="201"/>
      <c r="SJY73" s="201"/>
      <c r="SJZ73" s="201"/>
      <c r="SKA73" s="201"/>
      <c r="SKB73" s="201"/>
      <c r="SKC73" s="201"/>
      <c r="SKD73" s="201"/>
      <c r="SKE73" s="201"/>
      <c r="SKF73" s="201"/>
      <c r="SKG73" s="201"/>
      <c r="SKH73" s="201"/>
      <c r="SKI73" s="201"/>
      <c r="SKJ73" s="201"/>
      <c r="SKK73" s="201"/>
      <c r="SKL73" s="201"/>
      <c r="SKM73" s="201"/>
      <c r="SKN73" s="201"/>
      <c r="SKO73" s="201"/>
      <c r="SKP73" s="201"/>
      <c r="SKQ73" s="201"/>
      <c r="SKR73" s="201"/>
      <c r="SKS73" s="201"/>
      <c r="SKT73" s="201"/>
      <c r="SKU73" s="201"/>
      <c r="SKV73" s="201"/>
      <c r="SKW73" s="201"/>
      <c r="SKX73" s="201"/>
      <c r="SKY73" s="201"/>
      <c r="SKZ73" s="201"/>
      <c r="SLA73" s="201"/>
      <c r="SLB73" s="201"/>
      <c r="SLC73" s="201"/>
      <c r="SLD73" s="201"/>
      <c r="SLE73" s="201"/>
      <c r="SLF73" s="201"/>
      <c r="SLG73" s="201"/>
      <c r="SLH73" s="201"/>
      <c r="SLI73" s="201"/>
      <c r="SLJ73" s="201"/>
      <c r="SLK73" s="201"/>
      <c r="SLL73" s="201"/>
      <c r="SLM73" s="201"/>
      <c r="SLN73" s="201"/>
      <c r="SLO73" s="201"/>
      <c r="SLP73" s="201"/>
      <c r="SLQ73" s="201"/>
      <c r="SLR73" s="201"/>
      <c r="SLS73" s="201"/>
      <c r="SLT73" s="201"/>
      <c r="SLU73" s="201"/>
      <c r="SLV73" s="201"/>
      <c r="SLW73" s="201"/>
      <c r="SLX73" s="201"/>
      <c r="SLY73" s="201"/>
      <c r="SLZ73" s="201"/>
      <c r="SMA73" s="201"/>
      <c r="SMB73" s="201"/>
      <c r="SMC73" s="201"/>
      <c r="SMD73" s="201"/>
      <c r="SME73" s="201"/>
      <c r="SMF73" s="201"/>
      <c r="SMG73" s="201"/>
      <c r="SMH73" s="201"/>
      <c r="SMI73" s="201"/>
      <c r="SMJ73" s="201"/>
      <c r="SMK73" s="201"/>
      <c r="SML73" s="201"/>
      <c r="SMM73" s="201"/>
      <c r="SMN73" s="201"/>
      <c r="SMO73" s="201"/>
      <c r="SMP73" s="201"/>
      <c r="SMQ73" s="201"/>
      <c r="SMR73" s="201"/>
      <c r="SMS73" s="201"/>
      <c r="SMT73" s="201"/>
      <c r="SMU73" s="201"/>
      <c r="SMV73" s="201"/>
      <c r="SMW73" s="201"/>
      <c r="SMX73" s="201"/>
      <c r="SMY73" s="201"/>
      <c r="SMZ73" s="201"/>
      <c r="SNA73" s="201"/>
      <c r="SNB73" s="201"/>
      <c r="SNC73" s="201"/>
      <c r="SND73" s="201"/>
      <c r="SNE73" s="201"/>
      <c r="SNF73" s="201"/>
      <c r="SNG73" s="201"/>
      <c r="SNH73" s="201"/>
      <c r="SNI73" s="201"/>
      <c r="SNJ73" s="201"/>
      <c r="SNK73" s="201"/>
      <c r="SNL73" s="201"/>
      <c r="SNM73" s="201"/>
      <c r="SNN73" s="201"/>
      <c r="SNO73" s="201"/>
      <c r="SNP73" s="201"/>
      <c r="SNQ73" s="201"/>
      <c r="SNR73" s="201"/>
      <c r="SNS73" s="201"/>
      <c r="SNT73" s="201"/>
      <c r="SNU73" s="201"/>
      <c r="SNV73" s="201"/>
      <c r="SNW73" s="201"/>
      <c r="SNX73" s="201"/>
      <c r="SNY73" s="201"/>
      <c r="SNZ73" s="201"/>
      <c r="SOA73" s="201"/>
      <c r="SOB73" s="201"/>
      <c r="SOC73" s="201"/>
      <c r="SOD73" s="201"/>
      <c r="SOE73" s="201"/>
      <c r="SOF73" s="201"/>
      <c r="SOG73" s="201"/>
      <c r="SOH73" s="201"/>
      <c r="SOI73" s="201"/>
      <c r="SOJ73" s="201"/>
      <c r="SOK73" s="201"/>
      <c r="SOL73" s="201"/>
      <c r="SOM73" s="201"/>
      <c r="SON73" s="201"/>
      <c r="SOO73" s="201"/>
      <c r="SOP73" s="201"/>
      <c r="SOQ73" s="201"/>
      <c r="SOR73" s="201"/>
      <c r="SOS73" s="201"/>
      <c r="SOT73" s="201"/>
      <c r="SOU73" s="201"/>
      <c r="SOV73" s="201"/>
      <c r="SOW73" s="201"/>
      <c r="SOX73" s="201"/>
      <c r="SOY73" s="201"/>
      <c r="SOZ73" s="201"/>
      <c r="SPA73" s="201"/>
      <c r="SPB73" s="201"/>
      <c r="SPC73" s="201"/>
      <c r="SPD73" s="201"/>
      <c r="SPE73" s="201"/>
      <c r="SPF73" s="201"/>
      <c r="SPG73" s="201"/>
      <c r="SPH73" s="201"/>
      <c r="SPI73" s="201"/>
      <c r="SPJ73" s="201"/>
      <c r="SPK73" s="201"/>
      <c r="SPL73" s="201"/>
      <c r="SPM73" s="201"/>
      <c r="SPN73" s="201"/>
      <c r="SPO73" s="201"/>
      <c r="SPP73" s="201"/>
      <c r="SPQ73" s="201"/>
      <c r="SPR73" s="201"/>
      <c r="SPS73" s="201"/>
      <c r="SPT73" s="201"/>
      <c r="SPU73" s="201"/>
      <c r="SPV73" s="201"/>
      <c r="SPW73" s="201"/>
      <c r="SPX73" s="201"/>
      <c r="SPY73" s="201"/>
      <c r="SPZ73" s="201"/>
      <c r="SQA73" s="201"/>
      <c r="SQB73" s="201"/>
      <c r="SQC73" s="201"/>
      <c r="SQD73" s="201"/>
      <c r="SQE73" s="201"/>
      <c r="SQF73" s="201"/>
      <c r="SQG73" s="201"/>
      <c r="SQH73" s="201"/>
      <c r="SQI73" s="201"/>
      <c r="SQJ73" s="201"/>
      <c r="SQK73" s="201"/>
      <c r="SQL73" s="201"/>
      <c r="SQM73" s="201"/>
      <c r="SQN73" s="201"/>
      <c r="SQO73" s="201"/>
      <c r="SQP73" s="201"/>
      <c r="SQQ73" s="201"/>
      <c r="SQR73" s="201"/>
      <c r="SQS73" s="201"/>
      <c r="SQT73" s="201"/>
      <c r="SQU73" s="201"/>
      <c r="SQV73" s="201"/>
      <c r="SQW73" s="201"/>
      <c r="SQX73" s="201"/>
      <c r="SQY73" s="201"/>
      <c r="SQZ73" s="201"/>
      <c r="SRA73" s="201"/>
      <c r="SRB73" s="201"/>
      <c r="SRC73" s="201"/>
      <c r="SRD73" s="201"/>
      <c r="SRE73" s="201"/>
      <c r="SRF73" s="201"/>
      <c r="SRG73" s="201"/>
      <c r="SRH73" s="201"/>
      <c r="SRI73" s="201"/>
      <c r="SRJ73" s="201"/>
      <c r="SRK73" s="201"/>
      <c r="SRL73" s="201"/>
      <c r="SRM73" s="201"/>
      <c r="SRN73" s="201"/>
      <c r="SRO73" s="201"/>
      <c r="SRP73" s="201"/>
      <c r="SRQ73" s="201"/>
      <c r="SRR73" s="201"/>
      <c r="SRS73" s="201"/>
      <c r="SRT73" s="201"/>
      <c r="SRU73" s="201"/>
      <c r="SRV73" s="201"/>
      <c r="SRW73" s="201"/>
      <c r="SRX73" s="201"/>
      <c r="SRY73" s="201"/>
      <c r="SRZ73" s="201"/>
      <c r="SSA73" s="201"/>
      <c r="SSB73" s="201"/>
      <c r="SSC73" s="201"/>
      <c r="SSD73" s="201"/>
      <c r="SSE73" s="201"/>
      <c r="SSF73" s="201"/>
      <c r="SSG73" s="201"/>
      <c r="SSH73" s="201"/>
      <c r="SSI73" s="201"/>
      <c r="SSJ73" s="201"/>
      <c r="SSK73" s="201"/>
      <c r="SSL73" s="201"/>
      <c r="SSM73" s="201"/>
      <c r="SSN73" s="201"/>
      <c r="SSO73" s="201"/>
      <c r="SSP73" s="201"/>
      <c r="SSQ73" s="201"/>
      <c r="SSR73" s="201"/>
      <c r="SSS73" s="201"/>
      <c r="SST73" s="201"/>
      <c r="SSU73" s="201"/>
      <c r="SSV73" s="201"/>
      <c r="SSW73" s="201"/>
      <c r="SSX73" s="201"/>
      <c r="SSY73" s="201"/>
      <c r="SSZ73" s="201"/>
      <c r="STA73" s="201"/>
      <c r="STB73" s="201"/>
      <c r="STC73" s="201"/>
      <c r="STD73" s="201"/>
      <c r="STE73" s="201"/>
      <c r="STF73" s="201"/>
      <c r="STG73" s="201"/>
      <c r="STH73" s="201"/>
      <c r="STI73" s="201"/>
      <c r="STJ73" s="201"/>
      <c r="STK73" s="201"/>
      <c r="STL73" s="201"/>
      <c r="STM73" s="201"/>
      <c r="STN73" s="201"/>
      <c r="STO73" s="201"/>
      <c r="STP73" s="201"/>
      <c r="STQ73" s="201"/>
      <c r="STR73" s="201"/>
      <c r="STS73" s="201"/>
      <c r="STT73" s="201"/>
      <c r="STU73" s="201"/>
      <c r="STV73" s="201"/>
      <c r="STW73" s="201"/>
      <c r="STX73" s="201"/>
      <c r="STY73" s="201"/>
      <c r="STZ73" s="201"/>
      <c r="SUA73" s="201"/>
      <c r="SUB73" s="201"/>
      <c r="SUC73" s="201"/>
      <c r="SUD73" s="201"/>
      <c r="SUE73" s="201"/>
      <c r="SUF73" s="201"/>
      <c r="SUG73" s="201"/>
      <c r="SUH73" s="201"/>
      <c r="SUI73" s="201"/>
      <c r="SUJ73" s="201"/>
      <c r="SUK73" s="201"/>
      <c r="SUL73" s="201"/>
      <c r="SUM73" s="201"/>
      <c r="SUN73" s="201"/>
      <c r="SUO73" s="201"/>
      <c r="SUP73" s="201"/>
      <c r="SUQ73" s="201"/>
      <c r="SUR73" s="201"/>
      <c r="SUS73" s="201"/>
      <c r="SUT73" s="201"/>
      <c r="SUU73" s="201"/>
      <c r="SUV73" s="201"/>
      <c r="SUW73" s="201"/>
      <c r="SUX73" s="201"/>
      <c r="SUY73" s="201"/>
      <c r="SUZ73" s="201"/>
      <c r="SVA73" s="201"/>
      <c r="SVB73" s="201"/>
      <c r="SVC73" s="201"/>
      <c r="SVD73" s="201"/>
      <c r="SVE73" s="201"/>
      <c r="SVF73" s="201"/>
      <c r="SVG73" s="201"/>
      <c r="SVH73" s="201"/>
      <c r="SVI73" s="201"/>
      <c r="SVJ73" s="201"/>
      <c r="SVK73" s="201"/>
      <c r="SVL73" s="201"/>
      <c r="SVM73" s="201"/>
      <c r="SVN73" s="201"/>
      <c r="SVO73" s="201"/>
      <c r="SVP73" s="201"/>
      <c r="SVQ73" s="201"/>
      <c r="SVR73" s="201"/>
      <c r="SVS73" s="201"/>
      <c r="SVT73" s="201"/>
      <c r="SVU73" s="201"/>
      <c r="SVV73" s="201"/>
      <c r="SVW73" s="201"/>
      <c r="SVX73" s="201"/>
      <c r="SVY73" s="201"/>
      <c r="SVZ73" s="201"/>
      <c r="SWA73" s="201"/>
      <c r="SWB73" s="201"/>
      <c r="SWC73" s="201"/>
      <c r="SWD73" s="201"/>
      <c r="SWE73" s="201"/>
      <c r="SWF73" s="201"/>
      <c r="SWG73" s="201"/>
      <c r="SWH73" s="201"/>
      <c r="SWI73" s="201"/>
      <c r="SWJ73" s="201"/>
      <c r="SWK73" s="201"/>
      <c r="SWL73" s="201"/>
      <c r="SWM73" s="201"/>
      <c r="SWN73" s="201"/>
      <c r="SWO73" s="201"/>
      <c r="SWP73" s="201"/>
      <c r="SWQ73" s="201"/>
      <c r="SWR73" s="201"/>
      <c r="SWS73" s="201"/>
      <c r="SWT73" s="201"/>
      <c r="SWU73" s="201"/>
      <c r="SWV73" s="201"/>
      <c r="SWW73" s="201"/>
      <c r="SWX73" s="201"/>
      <c r="SWY73" s="201"/>
      <c r="SWZ73" s="201"/>
      <c r="SXA73" s="201"/>
      <c r="SXB73" s="201"/>
      <c r="SXC73" s="201"/>
      <c r="SXD73" s="201"/>
      <c r="SXE73" s="201"/>
      <c r="SXF73" s="201"/>
      <c r="SXG73" s="201"/>
      <c r="SXH73" s="201"/>
      <c r="SXI73" s="201"/>
      <c r="SXJ73" s="201"/>
      <c r="SXK73" s="201"/>
      <c r="SXL73" s="201"/>
      <c r="SXM73" s="201"/>
      <c r="SXN73" s="201"/>
      <c r="SXO73" s="201"/>
      <c r="SXP73" s="201"/>
      <c r="SXQ73" s="201"/>
      <c r="SXR73" s="201"/>
      <c r="SXS73" s="201"/>
      <c r="SXT73" s="201"/>
      <c r="SXU73" s="201"/>
      <c r="SXV73" s="201"/>
      <c r="SXW73" s="201"/>
      <c r="SXX73" s="201"/>
      <c r="SXY73" s="201"/>
      <c r="SXZ73" s="201"/>
      <c r="SYA73" s="201"/>
      <c r="SYB73" s="201"/>
      <c r="SYC73" s="201"/>
      <c r="SYD73" s="201"/>
      <c r="SYE73" s="201"/>
      <c r="SYF73" s="201"/>
      <c r="SYG73" s="201"/>
      <c r="SYH73" s="201"/>
      <c r="SYI73" s="201"/>
      <c r="SYJ73" s="201"/>
      <c r="SYK73" s="201"/>
      <c r="SYL73" s="201"/>
      <c r="SYM73" s="201"/>
      <c r="SYN73" s="201"/>
      <c r="SYO73" s="201"/>
      <c r="SYP73" s="201"/>
      <c r="SYQ73" s="201"/>
      <c r="SYR73" s="201"/>
      <c r="SYS73" s="201"/>
      <c r="SYT73" s="201"/>
      <c r="SYU73" s="201"/>
      <c r="SYV73" s="201"/>
      <c r="SYW73" s="201"/>
      <c r="SYX73" s="201"/>
      <c r="SYY73" s="201"/>
      <c r="SYZ73" s="201"/>
      <c r="SZA73" s="201"/>
      <c r="SZB73" s="201"/>
      <c r="SZC73" s="201"/>
      <c r="SZD73" s="201"/>
      <c r="SZE73" s="201"/>
      <c r="SZF73" s="201"/>
      <c r="SZG73" s="201"/>
      <c r="SZH73" s="201"/>
      <c r="SZI73" s="201"/>
      <c r="SZJ73" s="201"/>
      <c r="SZK73" s="201"/>
      <c r="SZL73" s="201"/>
      <c r="SZM73" s="201"/>
      <c r="SZN73" s="201"/>
      <c r="SZO73" s="201"/>
      <c r="SZP73" s="201"/>
      <c r="SZQ73" s="201"/>
      <c r="SZR73" s="201"/>
      <c r="SZS73" s="201"/>
      <c r="SZT73" s="201"/>
      <c r="SZU73" s="201"/>
      <c r="SZV73" s="201"/>
      <c r="SZW73" s="201"/>
      <c r="SZX73" s="201"/>
      <c r="SZY73" s="201"/>
      <c r="SZZ73" s="201"/>
      <c r="TAA73" s="201"/>
      <c r="TAB73" s="201"/>
      <c r="TAC73" s="201"/>
      <c r="TAD73" s="201"/>
      <c r="TAE73" s="201"/>
      <c r="TAF73" s="201"/>
      <c r="TAG73" s="201"/>
      <c r="TAH73" s="201"/>
      <c r="TAI73" s="201"/>
      <c r="TAJ73" s="201"/>
      <c r="TAK73" s="201"/>
      <c r="TAL73" s="201"/>
      <c r="TAM73" s="201"/>
      <c r="TAN73" s="201"/>
      <c r="TAO73" s="201"/>
      <c r="TAP73" s="201"/>
      <c r="TAQ73" s="201"/>
      <c r="TAR73" s="201"/>
      <c r="TAS73" s="201"/>
      <c r="TAT73" s="201"/>
      <c r="TAU73" s="201"/>
      <c r="TAV73" s="201"/>
      <c r="TAW73" s="201"/>
      <c r="TAX73" s="201"/>
      <c r="TAY73" s="201"/>
      <c r="TAZ73" s="201"/>
      <c r="TBA73" s="201"/>
      <c r="TBB73" s="201"/>
      <c r="TBC73" s="201"/>
      <c r="TBD73" s="201"/>
      <c r="TBE73" s="201"/>
      <c r="TBF73" s="201"/>
      <c r="TBG73" s="201"/>
      <c r="TBH73" s="201"/>
      <c r="TBI73" s="201"/>
      <c r="TBJ73" s="201"/>
      <c r="TBK73" s="201"/>
      <c r="TBL73" s="201"/>
      <c r="TBM73" s="201"/>
      <c r="TBN73" s="201"/>
      <c r="TBO73" s="201"/>
      <c r="TBP73" s="201"/>
      <c r="TBQ73" s="201"/>
      <c r="TBR73" s="201"/>
      <c r="TBS73" s="201"/>
      <c r="TBT73" s="201"/>
      <c r="TBU73" s="201"/>
      <c r="TBV73" s="201"/>
      <c r="TBW73" s="201"/>
      <c r="TBX73" s="201"/>
      <c r="TBY73" s="201"/>
      <c r="TBZ73" s="201"/>
      <c r="TCA73" s="201"/>
      <c r="TCB73" s="201"/>
      <c r="TCC73" s="201"/>
      <c r="TCD73" s="201"/>
      <c r="TCE73" s="201"/>
      <c r="TCF73" s="201"/>
      <c r="TCG73" s="201"/>
      <c r="TCH73" s="201"/>
      <c r="TCI73" s="201"/>
      <c r="TCJ73" s="201"/>
      <c r="TCK73" s="201"/>
      <c r="TCL73" s="201"/>
      <c r="TCM73" s="201"/>
      <c r="TCN73" s="201"/>
      <c r="TCO73" s="201"/>
      <c r="TCP73" s="201"/>
      <c r="TCQ73" s="201"/>
      <c r="TCR73" s="201"/>
      <c r="TCS73" s="201"/>
      <c r="TCT73" s="201"/>
      <c r="TCU73" s="201"/>
      <c r="TCV73" s="201"/>
      <c r="TCW73" s="201"/>
      <c r="TCX73" s="201"/>
      <c r="TCY73" s="201"/>
      <c r="TCZ73" s="201"/>
      <c r="TDA73" s="201"/>
      <c r="TDB73" s="201"/>
      <c r="TDC73" s="201"/>
      <c r="TDD73" s="201"/>
      <c r="TDE73" s="201"/>
      <c r="TDF73" s="201"/>
      <c r="TDG73" s="201"/>
      <c r="TDH73" s="201"/>
      <c r="TDI73" s="201"/>
      <c r="TDJ73" s="201"/>
      <c r="TDK73" s="201"/>
      <c r="TDL73" s="201"/>
      <c r="TDM73" s="201"/>
      <c r="TDN73" s="201"/>
      <c r="TDO73" s="201"/>
      <c r="TDP73" s="201"/>
      <c r="TDQ73" s="201"/>
      <c r="TDR73" s="201"/>
      <c r="TDS73" s="201"/>
      <c r="TDT73" s="201"/>
      <c r="TDU73" s="201"/>
      <c r="TDV73" s="201"/>
      <c r="TDW73" s="201"/>
      <c r="TDX73" s="201"/>
      <c r="TDY73" s="201"/>
      <c r="TDZ73" s="201"/>
      <c r="TEA73" s="201"/>
      <c r="TEB73" s="201"/>
      <c r="TEC73" s="201"/>
      <c r="TED73" s="201"/>
      <c r="TEE73" s="201"/>
      <c r="TEF73" s="201"/>
      <c r="TEG73" s="201"/>
      <c r="TEH73" s="201"/>
      <c r="TEI73" s="201"/>
      <c r="TEJ73" s="201"/>
      <c r="TEK73" s="201"/>
      <c r="TEL73" s="201"/>
      <c r="TEM73" s="201"/>
      <c r="TEN73" s="201"/>
      <c r="TEO73" s="201"/>
      <c r="TEP73" s="201"/>
      <c r="TEQ73" s="201"/>
      <c r="TER73" s="201"/>
      <c r="TES73" s="201"/>
      <c r="TET73" s="201"/>
      <c r="TEU73" s="201"/>
      <c r="TEV73" s="201"/>
      <c r="TEW73" s="201"/>
      <c r="TEX73" s="201"/>
      <c r="TEY73" s="201"/>
      <c r="TEZ73" s="201"/>
      <c r="TFA73" s="201"/>
      <c r="TFB73" s="201"/>
      <c r="TFC73" s="201"/>
      <c r="TFD73" s="201"/>
      <c r="TFE73" s="201"/>
      <c r="TFF73" s="201"/>
      <c r="TFG73" s="201"/>
      <c r="TFH73" s="201"/>
      <c r="TFI73" s="201"/>
      <c r="TFJ73" s="201"/>
      <c r="TFK73" s="201"/>
      <c r="TFL73" s="201"/>
      <c r="TFM73" s="201"/>
      <c r="TFN73" s="201"/>
      <c r="TFO73" s="201"/>
      <c r="TFP73" s="201"/>
      <c r="TFQ73" s="201"/>
      <c r="TFR73" s="201"/>
      <c r="TFS73" s="201"/>
      <c r="TFT73" s="201"/>
      <c r="TFU73" s="201"/>
      <c r="TFV73" s="201"/>
      <c r="TFW73" s="201"/>
      <c r="TFX73" s="201"/>
      <c r="TFY73" s="201"/>
      <c r="TFZ73" s="201"/>
      <c r="TGA73" s="201"/>
      <c r="TGB73" s="201"/>
      <c r="TGC73" s="201"/>
      <c r="TGD73" s="201"/>
      <c r="TGE73" s="201"/>
      <c r="TGF73" s="201"/>
      <c r="TGG73" s="201"/>
      <c r="TGH73" s="201"/>
      <c r="TGI73" s="201"/>
      <c r="TGJ73" s="201"/>
      <c r="TGK73" s="201"/>
      <c r="TGL73" s="201"/>
      <c r="TGM73" s="201"/>
      <c r="TGN73" s="201"/>
      <c r="TGO73" s="201"/>
      <c r="TGP73" s="201"/>
      <c r="TGQ73" s="201"/>
      <c r="TGR73" s="201"/>
      <c r="TGS73" s="201"/>
      <c r="TGT73" s="201"/>
      <c r="TGU73" s="201"/>
      <c r="TGV73" s="201"/>
      <c r="TGW73" s="201"/>
      <c r="TGX73" s="201"/>
      <c r="TGY73" s="201"/>
      <c r="TGZ73" s="201"/>
      <c r="THA73" s="201"/>
      <c r="THB73" s="201"/>
      <c r="THC73" s="201"/>
      <c r="THD73" s="201"/>
      <c r="THE73" s="201"/>
      <c r="THF73" s="201"/>
      <c r="THG73" s="201"/>
      <c r="THH73" s="201"/>
      <c r="THI73" s="201"/>
      <c r="THJ73" s="201"/>
      <c r="THK73" s="201"/>
      <c r="THL73" s="201"/>
      <c r="THM73" s="201"/>
      <c r="THN73" s="201"/>
      <c r="THO73" s="201"/>
      <c r="THP73" s="201"/>
      <c r="THQ73" s="201"/>
      <c r="THR73" s="201"/>
      <c r="THS73" s="201"/>
      <c r="THT73" s="201"/>
      <c r="THU73" s="201"/>
      <c r="THV73" s="201"/>
      <c r="THW73" s="201"/>
      <c r="THX73" s="201"/>
      <c r="THY73" s="201"/>
      <c r="THZ73" s="201"/>
      <c r="TIA73" s="201"/>
      <c r="TIB73" s="201"/>
      <c r="TIC73" s="201"/>
      <c r="TID73" s="201"/>
      <c r="TIE73" s="201"/>
      <c r="TIF73" s="201"/>
      <c r="TIG73" s="201"/>
      <c r="TIH73" s="201"/>
      <c r="TII73" s="201"/>
      <c r="TIJ73" s="201"/>
      <c r="TIK73" s="201"/>
      <c r="TIL73" s="201"/>
      <c r="TIM73" s="201"/>
      <c r="TIN73" s="201"/>
      <c r="TIO73" s="201"/>
      <c r="TIP73" s="201"/>
      <c r="TIQ73" s="201"/>
      <c r="TIR73" s="201"/>
      <c r="TIS73" s="201"/>
      <c r="TIT73" s="201"/>
      <c r="TIU73" s="201"/>
      <c r="TIV73" s="201"/>
      <c r="TIW73" s="201"/>
      <c r="TIX73" s="201"/>
      <c r="TIY73" s="201"/>
      <c r="TIZ73" s="201"/>
      <c r="TJA73" s="201"/>
      <c r="TJB73" s="201"/>
      <c r="TJC73" s="201"/>
      <c r="TJD73" s="201"/>
      <c r="TJE73" s="201"/>
      <c r="TJF73" s="201"/>
      <c r="TJG73" s="201"/>
      <c r="TJH73" s="201"/>
      <c r="TJI73" s="201"/>
      <c r="TJJ73" s="201"/>
      <c r="TJK73" s="201"/>
      <c r="TJL73" s="201"/>
      <c r="TJM73" s="201"/>
      <c r="TJN73" s="201"/>
      <c r="TJO73" s="201"/>
      <c r="TJP73" s="201"/>
      <c r="TJQ73" s="201"/>
      <c r="TJR73" s="201"/>
      <c r="TJS73" s="201"/>
      <c r="TJT73" s="201"/>
      <c r="TJU73" s="201"/>
      <c r="TJV73" s="201"/>
      <c r="TJW73" s="201"/>
      <c r="TJX73" s="201"/>
      <c r="TJY73" s="201"/>
      <c r="TJZ73" s="201"/>
      <c r="TKA73" s="201"/>
      <c r="TKB73" s="201"/>
      <c r="TKC73" s="201"/>
      <c r="TKD73" s="201"/>
      <c r="TKE73" s="201"/>
      <c r="TKF73" s="201"/>
      <c r="TKG73" s="201"/>
      <c r="TKH73" s="201"/>
      <c r="TKI73" s="201"/>
      <c r="TKJ73" s="201"/>
      <c r="TKK73" s="201"/>
      <c r="TKL73" s="201"/>
      <c r="TKM73" s="201"/>
      <c r="TKN73" s="201"/>
      <c r="TKO73" s="201"/>
      <c r="TKP73" s="201"/>
      <c r="TKQ73" s="201"/>
      <c r="TKR73" s="201"/>
      <c r="TKS73" s="201"/>
      <c r="TKT73" s="201"/>
      <c r="TKU73" s="201"/>
      <c r="TKV73" s="201"/>
      <c r="TKW73" s="201"/>
      <c r="TKX73" s="201"/>
      <c r="TKY73" s="201"/>
      <c r="TKZ73" s="201"/>
      <c r="TLA73" s="201"/>
      <c r="TLB73" s="201"/>
      <c r="TLC73" s="201"/>
      <c r="TLD73" s="201"/>
      <c r="TLE73" s="201"/>
      <c r="TLF73" s="201"/>
      <c r="TLG73" s="201"/>
      <c r="TLH73" s="201"/>
      <c r="TLI73" s="201"/>
      <c r="TLJ73" s="201"/>
      <c r="TLK73" s="201"/>
      <c r="TLL73" s="201"/>
      <c r="TLM73" s="201"/>
      <c r="TLN73" s="201"/>
      <c r="TLO73" s="201"/>
      <c r="TLP73" s="201"/>
      <c r="TLQ73" s="201"/>
      <c r="TLR73" s="201"/>
      <c r="TLS73" s="201"/>
      <c r="TLT73" s="201"/>
      <c r="TLU73" s="201"/>
      <c r="TLV73" s="201"/>
      <c r="TLW73" s="201"/>
      <c r="TLX73" s="201"/>
      <c r="TLY73" s="201"/>
      <c r="TLZ73" s="201"/>
      <c r="TMA73" s="201"/>
      <c r="TMB73" s="201"/>
      <c r="TMC73" s="201"/>
      <c r="TMD73" s="201"/>
      <c r="TME73" s="201"/>
      <c r="TMF73" s="201"/>
      <c r="TMG73" s="201"/>
      <c r="TMH73" s="201"/>
      <c r="TMI73" s="201"/>
      <c r="TMJ73" s="201"/>
      <c r="TMK73" s="201"/>
      <c r="TML73" s="201"/>
      <c r="TMM73" s="201"/>
      <c r="TMN73" s="201"/>
      <c r="TMO73" s="201"/>
      <c r="TMP73" s="201"/>
      <c r="TMQ73" s="201"/>
      <c r="TMR73" s="201"/>
      <c r="TMS73" s="201"/>
      <c r="TMT73" s="201"/>
      <c r="TMU73" s="201"/>
      <c r="TMV73" s="201"/>
      <c r="TMW73" s="201"/>
      <c r="TMX73" s="201"/>
      <c r="TMY73" s="201"/>
      <c r="TMZ73" s="201"/>
      <c r="TNA73" s="201"/>
      <c r="TNB73" s="201"/>
      <c r="TNC73" s="201"/>
      <c r="TND73" s="201"/>
      <c r="TNE73" s="201"/>
      <c r="TNF73" s="201"/>
      <c r="TNG73" s="201"/>
      <c r="TNH73" s="201"/>
      <c r="TNI73" s="201"/>
      <c r="TNJ73" s="201"/>
      <c r="TNK73" s="201"/>
      <c r="TNL73" s="201"/>
      <c r="TNM73" s="201"/>
      <c r="TNN73" s="201"/>
      <c r="TNO73" s="201"/>
      <c r="TNP73" s="201"/>
      <c r="TNQ73" s="201"/>
      <c r="TNR73" s="201"/>
      <c r="TNS73" s="201"/>
      <c r="TNT73" s="201"/>
      <c r="TNU73" s="201"/>
      <c r="TNV73" s="201"/>
      <c r="TNW73" s="201"/>
      <c r="TNX73" s="201"/>
      <c r="TNY73" s="201"/>
      <c r="TNZ73" s="201"/>
      <c r="TOA73" s="201"/>
      <c r="TOB73" s="201"/>
      <c r="TOC73" s="201"/>
      <c r="TOD73" s="201"/>
      <c r="TOE73" s="201"/>
      <c r="TOF73" s="201"/>
      <c r="TOG73" s="201"/>
      <c r="TOH73" s="201"/>
      <c r="TOI73" s="201"/>
      <c r="TOJ73" s="201"/>
      <c r="TOK73" s="201"/>
      <c r="TOL73" s="201"/>
      <c r="TOM73" s="201"/>
      <c r="TON73" s="201"/>
      <c r="TOO73" s="201"/>
      <c r="TOP73" s="201"/>
      <c r="TOQ73" s="201"/>
      <c r="TOR73" s="201"/>
      <c r="TOS73" s="201"/>
      <c r="TOT73" s="201"/>
      <c r="TOU73" s="201"/>
      <c r="TOV73" s="201"/>
      <c r="TOW73" s="201"/>
      <c r="TOX73" s="201"/>
      <c r="TOY73" s="201"/>
      <c r="TOZ73" s="201"/>
      <c r="TPA73" s="201"/>
      <c r="TPB73" s="201"/>
      <c r="TPC73" s="201"/>
      <c r="TPD73" s="201"/>
      <c r="TPE73" s="201"/>
      <c r="TPF73" s="201"/>
      <c r="TPG73" s="201"/>
      <c r="TPH73" s="201"/>
      <c r="TPI73" s="201"/>
      <c r="TPJ73" s="201"/>
      <c r="TPK73" s="201"/>
      <c r="TPL73" s="201"/>
      <c r="TPM73" s="201"/>
      <c r="TPN73" s="201"/>
      <c r="TPO73" s="201"/>
      <c r="TPP73" s="201"/>
      <c r="TPQ73" s="201"/>
      <c r="TPR73" s="201"/>
      <c r="TPS73" s="201"/>
      <c r="TPT73" s="201"/>
      <c r="TPU73" s="201"/>
      <c r="TPV73" s="201"/>
      <c r="TPW73" s="201"/>
      <c r="TPX73" s="201"/>
      <c r="TPY73" s="201"/>
      <c r="TPZ73" s="201"/>
      <c r="TQA73" s="201"/>
      <c r="TQB73" s="201"/>
      <c r="TQC73" s="201"/>
      <c r="TQD73" s="201"/>
      <c r="TQE73" s="201"/>
      <c r="TQF73" s="201"/>
      <c r="TQG73" s="201"/>
      <c r="TQH73" s="201"/>
      <c r="TQI73" s="201"/>
      <c r="TQJ73" s="201"/>
      <c r="TQK73" s="201"/>
      <c r="TQL73" s="201"/>
      <c r="TQM73" s="201"/>
      <c r="TQN73" s="201"/>
      <c r="TQO73" s="201"/>
      <c r="TQP73" s="201"/>
      <c r="TQQ73" s="201"/>
      <c r="TQR73" s="201"/>
      <c r="TQS73" s="201"/>
      <c r="TQT73" s="201"/>
      <c r="TQU73" s="201"/>
      <c r="TQV73" s="201"/>
      <c r="TQW73" s="201"/>
      <c r="TQX73" s="201"/>
      <c r="TQY73" s="201"/>
      <c r="TQZ73" s="201"/>
      <c r="TRA73" s="201"/>
      <c r="TRB73" s="201"/>
      <c r="TRC73" s="201"/>
      <c r="TRD73" s="201"/>
      <c r="TRE73" s="201"/>
      <c r="TRF73" s="201"/>
      <c r="TRG73" s="201"/>
      <c r="TRH73" s="201"/>
      <c r="TRI73" s="201"/>
      <c r="TRJ73" s="201"/>
      <c r="TRK73" s="201"/>
      <c r="TRL73" s="201"/>
      <c r="TRM73" s="201"/>
      <c r="TRN73" s="201"/>
      <c r="TRO73" s="201"/>
      <c r="TRP73" s="201"/>
      <c r="TRQ73" s="201"/>
      <c r="TRR73" s="201"/>
      <c r="TRS73" s="201"/>
      <c r="TRT73" s="201"/>
      <c r="TRU73" s="201"/>
      <c r="TRV73" s="201"/>
      <c r="TRW73" s="201"/>
      <c r="TRX73" s="201"/>
      <c r="TRY73" s="201"/>
      <c r="TRZ73" s="201"/>
      <c r="TSA73" s="201"/>
      <c r="TSB73" s="201"/>
      <c r="TSC73" s="201"/>
      <c r="TSD73" s="201"/>
      <c r="TSE73" s="201"/>
      <c r="TSF73" s="201"/>
      <c r="TSG73" s="201"/>
      <c r="TSH73" s="201"/>
      <c r="TSI73" s="201"/>
      <c r="TSJ73" s="201"/>
      <c r="TSK73" s="201"/>
      <c r="TSL73" s="201"/>
      <c r="TSM73" s="201"/>
      <c r="TSN73" s="201"/>
      <c r="TSO73" s="201"/>
      <c r="TSP73" s="201"/>
      <c r="TSQ73" s="201"/>
      <c r="TSR73" s="201"/>
      <c r="TSS73" s="201"/>
      <c r="TST73" s="201"/>
      <c r="TSU73" s="201"/>
      <c r="TSV73" s="201"/>
      <c r="TSW73" s="201"/>
      <c r="TSX73" s="201"/>
      <c r="TSY73" s="201"/>
      <c r="TSZ73" s="201"/>
      <c r="TTA73" s="201"/>
      <c r="TTB73" s="201"/>
      <c r="TTC73" s="201"/>
      <c r="TTD73" s="201"/>
      <c r="TTE73" s="201"/>
      <c r="TTF73" s="201"/>
      <c r="TTG73" s="201"/>
      <c r="TTH73" s="201"/>
      <c r="TTI73" s="201"/>
      <c r="TTJ73" s="201"/>
      <c r="TTK73" s="201"/>
      <c r="TTL73" s="201"/>
      <c r="TTM73" s="201"/>
      <c r="TTN73" s="201"/>
      <c r="TTO73" s="201"/>
      <c r="TTP73" s="201"/>
      <c r="TTQ73" s="201"/>
      <c r="TTR73" s="201"/>
      <c r="TTS73" s="201"/>
      <c r="TTT73" s="201"/>
      <c r="TTU73" s="201"/>
      <c r="TTV73" s="201"/>
      <c r="TTW73" s="201"/>
      <c r="TTX73" s="201"/>
      <c r="TTY73" s="201"/>
      <c r="TTZ73" s="201"/>
      <c r="TUA73" s="201"/>
      <c r="TUB73" s="201"/>
      <c r="TUC73" s="201"/>
      <c r="TUD73" s="201"/>
      <c r="TUE73" s="201"/>
      <c r="TUF73" s="201"/>
      <c r="TUG73" s="201"/>
      <c r="TUH73" s="201"/>
      <c r="TUI73" s="201"/>
      <c r="TUJ73" s="201"/>
      <c r="TUK73" s="201"/>
      <c r="TUL73" s="201"/>
      <c r="TUM73" s="201"/>
      <c r="TUN73" s="201"/>
      <c r="TUO73" s="201"/>
      <c r="TUP73" s="201"/>
      <c r="TUQ73" s="201"/>
      <c r="TUR73" s="201"/>
      <c r="TUS73" s="201"/>
      <c r="TUT73" s="201"/>
      <c r="TUU73" s="201"/>
      <c r="TUV73" s="201"/>
      <c r="TUW73" s="201"/>
      <c r="TUX73" s="201"/>
      <c r="TUY73" s="201"/>
      <c r="TUZ73" s="201"/>
      <c r="TVA73" s="201"/>
      <c r="TVB73" s="201"/>
      <c r="TVC73" s="201"/>
      <c r="TVD73" s="201"/>
      <c r="TVE73" s="201"/>
      <c r="TVF73" s="201"/>
      <c r="TVG73" s="201"/>
      <c r="TVH73" s="201"/>
      <c r="TVI73" s="201"/>
      <c r="TVJ73" s="201"/>
      <c r="TVK73" s="201"/>
      <c r="TVL73" s="201"/>
      <c r="TVM73" s="201"/>
      <c r="TVN73" s="201"/>
      <c r="TVO73" s="201"/>
      <c r="TVP73" s="201"/>
      <c r="TVQ73" s="201"/>
      <c r="TVR73" s="201"/>
      <c r="TVS73" s="201"/>
      <c r="TVT73" s="201"/>
      <c r="TVU73" s="201"/>
      <c r="TVV73" s="201"/>
      <c r="TVW73" s="201"/>
      <c r="TVX73" s="201"/>
      <c r="TVY73" s="201"/>
      <c r="TVZ73" s="201"/>
      <c r="TWA73" s="201"/>
      <c r="TWB73" s="201"/>
      <c r="TWC73" s="201"/>
      <c r="TWD73" s="201"/>
      <c r="TWE73" s="201"/>
      <c r="TWF73" s="201"/>
      <c r="TWG73" s="201"/>
      <c r="TWH73" s="201"/>
      <c r="TWI73" s="201"/>
      <c r="TWJ73" s="201"/>
      <c r="TWK73" s="201"/>
      <c r="TWL73" s="201"/>
      <c r="TWM73" s="201"/>
      <c r="TWN73" s="201"/>
      <c r="TWO73" s="201"/>
      <c r="TWP73" s="201"/>
      <c r="TWQ73" s="201"/>
      <c r="TWR73" s="201"/>
      <c r="TWS73" s="201"/>
      <c r="TWT73" s="201"/>
      <c r="TWU73" s="201"/>
      <c r="TWV73" s="201"/>
      <c r="TWW73" s="201"/>
      <c r="TWX73" s="201"/>
      <c r="TWY73" s="201"/>
      <c r="TWZ73" s="201"/>
      <c r="TXA73" s="201"/>
      <c r="TXB73" s="201"/>
      <c r="TXC73" s="201"/>
      <c r="TXD73" s="201"/>
      <c r="TXE73" s="201"/>
      <c r="TXF73" s="201"/>
      <c r="TXG73" s="201"/>
      <c r="TXH73" s="201"/>
      <c r="TXI73" s="201"/>
      <c r="TXJ73" s="201"/>
      <c r="TXK73" s="201"/>
      <c r="TXL73" s="201"/>
      <c r="TXM73" s="201"/>
      <c r="TXN73" s="201"/>
      <c r="TXO73" s="201"/>
      <c r="TXP73" s="201"/>
      <c r="TXQ73" s="201"/>
      <c r="TXR73" s="201"/>
      <c r="TXS73" s="201"/>
      <c r="TXT73" s="201"/>
      <c r="TXU73" s="201"/>
      <c r="TXV73" s="201"/>
      <c r="TXW73" s="201"/>
      <c r="TXX73" s="201"/>
      <c r="TXY73" s="201"/>
      <c r="TXZ73" s="201"/>
      <c r="TYA73" s="201"/>
      <c r="TYB73" s="201"/>
      <c r="TYC73" s="201"/>
      <c r="TYD73" s="201"/>
      <c r="TYE73" s="201"/>
      <c r="TYF73" s="201"/>
      <c r="TYG73" s="201"/>
      <c r="TYH73" s="201"/>
      <c r="TYI73" s="201"/>
      <c r="TYJ73" s="201"/>
      <c r="TYK73" s="201"/>
      <c r="TYL73" s="201"/>
      <c r="TYM73" s="201"/>
      <c r="TYN73" s="201"/>
      <c r="TYO73" s="201"/>
      <c r="TYP73" s="201"/>
      <c r="TYQ73" s="201"/>
      <c r="TYR73" s="201"/>
      <c r="TYS73" s="201"/>
      <c r="TYT73" s="201"/>
      <c r="TYU73" s="201"/>
      <c r="TYV73" s="201"/>
      <c r="TYW73" s="201"/>
      <c r="TYX73" s="201"/>
      <c r="TYY73" s="201"/>
      <c r="TYZ73" s="201"/>
      <c r="TZA73" s="201"/>
      <c r="TZB73" s="201"/>
      <c r="TZC73" s="201"/>
      <c r="TZD73" s="201"/>
      <c r="TZE73" s="201"/>
      <c r="TZF73" s="201"/>
      <c r="TZG73" s="201"/>
      <c r="TZH73" s="201"/>
      <c r="TZI73" s="201"/>
      <c r="TZJ73" s="201"/>
      <c r="TZK73" s="201"/>
      <c r="TZL73" s="201"/>
      <c r="TZM73" s="201"/>
      <c r="TZN73" s="201"/>
      <c r="TZO73" s="201"/>
      <c r="TZP73" s="201"/>
      <c r="TZQ73" s="201"/>
      <c r="TZR73" s="201"/>
      <c r="TZS73" s="201"/>
      <c r="TZT73" s="201"/>
      <c r="TZU73" s="201"/>
      <c r="TZV73" s="201"/>
      <c r="TZW73" s="201"/>
      <c r="TZX73" s="201"/>
      <c r="TZY73" s="201"/>
      <c r="TZZ73" s="201"/>
      <c r="UAA73" s="201"/>
      <c r="UAB73" s="201"/>
      <c r="UAC73" s="201"/>
      <c r="UAD73" s="201"/>
      <c r="UAE73" s="201"/>
      <c r="UAF73" s="201"/>
      <c r="UAG73" s="201"/>
      <c r="UAH73" s="201"/>
      <c r="UAI73" s="201"/>
      <c r="UAJ73" s="201"/>
      <c r="UAK73" s="201"/>
      <c r="UAL73" s="201"/>
      <c r="UAM73" s="201"/>
      <c r="UAN73" s="201"/>
      <c r="UAO73" s="201"/>
      <c r="UAP73" s="201"/>
      <c r="UAQ73" s="201"/>
      <c r="UAR73" s="201"/>
      <c r="UAS73" s="201"/>
      <c r="UAT73" s="201"/>
      <c r="UAU73" s="201"/>
      <c r="UAV73" s="201"/>
      <c r="UAW73" s="201"/>
      <c r="UAX73" s="201"/>
      <c r="UAY73" s="201"/>
      <c r="UAZ73" s="201"/>
      <c r="UBA73" s="201"/>
      <c r="UBB73" s="201"/>
      <c r="UBC73" s="201"/>
      <c r="UBD73" s="201"/>
      <c r="UBE73" s="201"/>
      <c r="UBF73" s="201"/>
      <c r="UBG73" s="201"/>
      <c r="UBH73" s="201"/>
      <c r="UBI73" s="201"/>
      <c r="UBJ73" s="201"/>
      <c r="UBK73" s="201"/>
      <c r="UBL73" s="201"/>
      <c r="UBM73" s="201"/>
      <c r="UBN73" s="201"/>
      <c r="UBO73" s="201"/>
      <c r="UBP73" s="201"/>
      <c r="UBQ73" s="201"/>
      <c r="UBR73" s="201"/>
      <c r="UBS73" s="201"/>
      <c r="UBT73" s="201"/>
      <c r="UBU73" s="201"/>
      <c r="UBV73" s="201"/>
      <c r="UBW73" s="201"/>
      <c r="UBX73" s="201"/>
      <c r="UBY73" s="201"/>
      <c r="UBZ73" s="201"/>
      <c r="UCA73" s="201"/>
      <c r="UCB73" s="201"/>
      <c r="UCC73" s="201"/>
      <c r="UCD73" s="201"/>
      <c r="UCE73" s="201"/>
      <c r="UCF73" s="201"/>
      <c r="UCG73" s="201"/>
      <c r="UCH73" s="201"/>
      <c r="UCI73" s="201"/>
      <c r="UCJ73" s="201"/>
      <c r="UCK73" s="201"/>
      <c r="UCL73" s="201"/>
      <c r="UCM73" s="201"/>
      <c r="UCN73" s="201"/>
      <c r="UCO73" s="201"/>
      <c r="UCP73" s="201"/>
      <c r="UCQ73" s="201"/>
      <c r="UCR73" s="201"/>
      <c r="UCS73" s="201"/>
      <c r="UCT73" s="201"/>
      <c r="UCU73" s="201"/>
      <c r="UCV73" s="201"/>
      <c r="UCW73" s="201"/>
      <c r="UCX73" s="201"/>
      <c r="UCY73" s="201"/>
      <c r="UCZ73" s="201"/>
      <c r="UDA73" s="201"/>
      <c r="UDB73" s="201"/>
      <c r="UDC73" s="201"/>
      <c r="UDD73" s="201"/>
      <c r="UDE73" s="201"/>
      <c r="UDF73" s="201"/>
      <c r="UDG73" s="201"/>
      <c r="UDH73" s="201"/>
      <c r="UDI73" s="201"/>
      <c r="UDJ73" s="201"/>
      <c r="UDK73" s="201"/>
      <c r="UDL73" s="201"/>
      <c r="UDM73" s="201"/>
      <c r="UDN73" s="201"/>
      <c r="UDO73" s="201"/>
      <c r="UDP73" s="201"/>
      <c r="UDQ73" s="201"/>
      <c r="UDR73" s="201"/>
      <c r="UDS73" s="201"/>
      <c r="UDT73" s="201"/>
      <c r="UDU73" s="201"/>
      <c r="UDV73" s="201"/>
      <c r="UDW73" s="201"/>
      <c r="UDX73" s="201"/>
      <c r="UDY73" s="201"/>
      <c r="UDZ73" s="201"/>
      <c r="UEA73" s="201"/>
      <c r="UEB73" s="201"/>
      <c r="UEC73" s="201"/>
      <c r="UED73" s="201"/>
      <c r="UEE73" s="201"/>
      <c r="UEF73" s="201"/>
      <c r="UEG73" s="201"/>
      <c r="UEH73" s="201"/>
      <c r="UEI73" s="201"/>
      <c r="UEJ73" s="201"/>
      <c r="UEK73" s="201"/>
      <c r="UEL73" s="201"/>
      <c r="UEM73" s="201"/>
      <c r="UEN73" s="201"/>
      <c r="UEO73" s="201"/>
      <c r="UEP73" s="201"/>
      <c r="UEQ73" s="201"/>
      <c r="UER73" s="201"/>
      <c r="UES73" s="201"/>
      <c r="UET73" s="201"/>
      <c r="UEU73" s="201"/>
      <c r="UEV73" s="201"/>
      <c r="UEW73" s="201"/>
      <c r="UEX73" s="201"/>
      <c r="UEY73" s="201"/>
      <c r="UEZ73" s="201"/>
      <c r="UFA73" s="201"/>
      <c r="UFB73" s="201"/>
      <c r="UFC73" s="201"/>
      <c r="UFD73" s="201"/>
      <c r="UFE73" s="201"/>
      <c r="UFF73" s="201"/>
      <c r="UFG73" s="201"/>
      <c r="UFH73" s="201"/>
      <c r="UFI73" s="201"/>
      <c r="UFJ73" s="201"/>
      <c r="UFK73" s="201"/>
      <c r="UFL73" s="201"/>
      <c r="UFM73" s="201"/>
      <c r="UFN73" s="201"/>
      <c r="UFO73" s="201"/>
      <c r="UFP73" s="201"/>
      <c r="UFQ73" s="201"/>
      <c r="UFR73" s="201"/>
      <c r="UFS73" s="201"/>
      <c r="UFT73" s="201"/>
      <c r="UFU73" s="201"/>
      <c r="UFV73" s="201"/>
      <c r="UFW73" s="201"/>
      <c r="UFX73" s="201"/>
      <c r="UFY73" s="201"/>
      <c r="UFZ73" s="201"/>
      <c r="UGA73" s="201"/>
      <c r="UGB73" s="201"/>
      <c r="UGC73" s="201"/>
      <c r="UGD73" s="201"/>
      <c r="UGE73" s="201"/>
      <c r="UGF73" s="201"/>
      <c r="UGG73" s="201"/>
      <c r="UGH73" s="201"/>
      <c r="UGI73" s="201"/>
      <c r="UGJ73" s="201"/>
      <c r="UGK73" s="201"/>
      <c r="UGL73" s="201"/>
      <c r="UGM73" s="201"/>
      <c r="UGN73" s="201"/>
      <c r="UGO73" s="201"/>
      <c r="UGP73" s="201"/>
      <c r="UGQ73" s="201"/>
      <c r="UGR73" s="201"/>
      <c r="UGS73" s="201"/>
      <c r="UGT73" s="201"/>
      <c r="UGU73" s="201"/>
      <c r="UGV73" s="201"/>
      <c r="UGW73" s="201"/>
      <c r="UGX73" s="201"/>
      <c r="UGY73" s="201"/>
      <c r="UGZ73" s="201"/>
      <c r="UHA73" s="201"/>
      <c r="UHB73" s="201"/>
      <c r="UHC73" s="201"/>
      <c r="UHD73" s="201"/>
      <c r="UHE73" s="201"/>
      <c r="UHF73" s="201"/>
      <c r="UHG73" s="201"/>
      <c r="UHH73" s="201"/>
      <c r="UHI73" s="201"/>
      <c r="UHJ73" s="201"/>
      <c r="UHK73" s="201"/>
      <c r="UHL73" s="201"/>
      <c r="UHM73" s="201"/>
      <c r="UHN73" s="201"/>
      <c r="UHO73" s="201"/>
      <c r="UHP73" s="201"/>
      <c r="UHQ73" s="201"/>
      <c r="UHR73" s="201"/>
      <c r="UHS73" s="201"/>
      <c r="UHT73" s="201"/>
      <c r="UHU73" s="201"/>
      <c r="UHV73" s="201"/>
      <c r="UHW73" s="201"/>
      <c r="UHX73" s="201"/>
      <c r="UHY73" s="201"/>
      <c r="UHZ73" s="201"/>
      <c r="UIA73" s="201"/>
      <c r="UIB73" s="201"/>
      <c r="UIC73" s="201"/>
      <c r="UID73" s="201"/>
      <c r="UIE73" s="201"/>
      <c r="UIF73" s="201"/>
      <c r="UIG73" s="201"/>
      <c r="UIH73" s="201"/>
      <c r="UII73" s="201"/>
      <c r="UIJ73" s="201"/>
      <c r="UIK73" s="201"/>
      <c r="UIL73" s="201"/>
      <c r="UIM73" s="201"/>
      <c r="UIN73" s="201"/>
      <c r="UIO73" s="201"/>
      <c r="UIP73" s="201"/>
      <c r="UIQ73" s="201"/>
      <c r="UIR73" s="201"/>
      <c r="UIS73" s="201"/>
      <c r="UIT73" s="201"/>
      <c r="UIU73" s="201"/>
      <c r="UIV73" s="201"/>
      <c r="UIW73" s="201"/>
      <c r="UIX73" s="201"/>
      <c r="UIY73" s="201"/>
      <c r="UIZ73" s="201"/>
      <c r="UJA73" s="201"/>
      <c r="UJB73" s="201"/>
      <c r="UJC73" s="201"/>
      <c r="UJD73" s="201"/>
      <c r="UJE73" s="201"/>
      <c r="UJF73" s="201"/>
      <c r="UJG73" s="201"/>
      <c r="UJH73" s="201"/>
      <c r="UJI73" s="201"/>
      <c r="UJJ73" s="201"/>
      <c r="UJK73" s="201"/>
      <c r="UJL73" s="201"/>
      <c r="UJM73" s="201"/>
      <c r="UJN73" s="201"/>
      <c r="UJO73" s="201"/>
      <c r="UJP73" s="201"/>
      <c r="UJQ73" s="201"/>
      <c r="UJR73" s="201"/>
      <c r="UJS73" s="201"/>
      <c r="UJT73" s="201"/>
      <c r="UJU73" s="201"/>
      <c r="UJV73" s="201"/>
      <c r="UJW73" s="201"/>
      <c r="UJX73" s="201"/>
      <c r="UJY73" s="201"/>
      <c r="UJZ73" s="201"/>
      <c r="UKA73" s="201"/>
      <c r="UKB73" s="201"/>
      <c r="UKC73" s="201"/>
      <c r="UKD73" s="201"/>
      <c r="UKE73" s="201"/>
      <c r="UKF73" s="201"/>
      <c r="UKG73" s="201"/>
      <c r="UKH73" s="201"/>
      <c r="UKI73" s="201"/>
      <c r="UKJ73" s="201"/>
      <c r="UKK73" s="201"/>
      <c r="UKL73" s="201"/>
      <c r="UKM73" s="201"/>
      <c r="UKN73" s="201"/>
      <c r="UKO73" s="201"/>
      <c r="UKP73" s="201"/>
      <c r="UKQ73" s="201"/>
      <c r="UKR73" s="201"/>
      <c r="UKS73" s="201"/>
      <c r="UKT73" s="201"/>
      <c r="UKU73" s="201"/>
      <c r="UKV73" s="201"/>
      <c r="UKW73" s="201"/>
      <c r="UKX73" s="201"/>
      <c r="UKY73" s="201"/>
      <c r="UKZ73" s="201"/>
      <c r="ULA73" s="201"/>
      <c r="ULB73" s="201"/>
      <c r="ULC73" s="201"/>
      <c r="ULD73" s="201"/>
      <c r="ULE73" s="201"/>
      <c r="ULF73" s="201"/>
      <c r="ULG73" s="201"/>
      <c r="ULH73" s="201"/>
      <c r="ULI73" s="201"/>
      <c r="ULJ73" s="201"/>
      <c r="ULK73" s="201"/>
      <c r="ULL73" s="201"/>
      <c r="ULM73" s="201"/>
      <c r="ULN73" s="201"/>
      <c r="ULO73" s="201"/>
      <c r="ULP73" s="201"/>
      <c r="ULQ73" s="201"/>
      <c r="ULR73" s="201"/>
      <c r="ULS73" s="201"/>
      <c r="ULT73" s="201"/>
      <c r="ULU73" s="201"/>
      <c r="ULV73" s="201"/>
      <c r="ULW73" s="201"/>
      <c r="ULX73" s="201"/>
      <c r="ULY73" s="201"/>
      <c r="ULZ73" s="201"/>
      <c r="UMA73" s="201"/>
      <c r="UMB73" s="201"/>
      <c r="UMC73" s="201"/>
      <c r="UMD73" s="201"/>
      <c r="UME73" s="201"/>
      <c r="UMF73" s="201"/>
      <c r="UMG73" s="201"/>
      <c r="UMH73" s="201"/>
      <c r="UMI73" s="201"/>
      <c r="UMJ73" s="201"/>
      <c r="UMK73" s="201"/>
      <c r="UML73" s="201"/>
      <c r="UMM73" s="201"/>
      <c r="UMN73" s="201"/>
      <c r="UMO73" s="201"/>
      <c r="UMP73" s="201"/>
      <c r="UMQ73" s="201"/>
      <c r="UMR73" s="201"/>
      <c r="UMS73" s="201"/>
      <c r="UMT73" s="201"/>
      <c r="UMU73" s="201"/>
      <c r="UMV73" s="201"/>
      <c r="UMW73" s="201"/>
      <c r="UMX73" s="201"/>
      <c r="UMY73" s="201"/>
      <c r="UMZ73" s="201"/>
      <c r="UNA73" s="201"/>
      <c r="UNB73" s="201"/>
      <c r="UNC73" s="201"/>
      <c r="UND73" s="201"/>
      <c r="UNE73" s="201"/>
      <c r="UNF73" s="201"/>
      <c r="UNG73" s="201"/>
      <c r="UNH73" s="201"/>
      <c r="UNI73" s="201"/>
      <c r="UNJ73" s="201"/>
      <c r="UNK73" s="201"/>
      <c r="UNL73" s="201"/>
      <c r="UNM73" s="201"/>
      <c r="UNN73" s="201"/>
      <c r="UNO73" s="201"/>
      <c r="UNP73" s="201"/>
      <c r="UNQ73" s="201"/>
      <c r="UNR73" s="201"/>
      <c r="UNS73" s="201"/>
      <c r="UNT73" s="201"/>
      <c r="UNU73" s="201"/>
      <c r="UNV73" s="201"/>
      <c r="UNW73" s="201"/>
      <c r="UNX73" s="201"/>
      <c r="UNY73" s="201"/>
      <c r="UNZ73" s="201"/>
      <c r="UOA73" s="201"/>
      <c r="UOB73" s="201"/>
      <c r="UOC73" s="201"/>
      <c r="UOD73" s="201"/>
      <c r="UOE73" s="201"/>
      <c r="UOF73" s="201"/>
      <c r="UOG73" s="201"/>
      <c r="UOH73" s="201"/>
      <c r="UOI73" s="201"/>
      <c r="UOJ73" s="201"/>
      <c r="UOK73" s="201"/>
      <c r="UOL73" s="201"/>
      <c r="UOM73" s="201"/>
      <c r="UON73" s="201"/>
      <c r="UOO73" s="201"/>
      <c r="UOP73" s="201"/>
      <c r="UOQ73" s="201"/>
      <c r="UOR73" s="201"/>
      <c r="UOS73" s="201"/>
      <c r="UOT73" s="201"/>
      <c r="UOU73" s="201"/>
      <c r="UOV73" s="201"/>
      <c r="UOW73" s="201"/>
      <c r="UOX73" s="201"/>
      <c r="UOY73" s="201"/>
      <c r="UOZ73" s="201"/>
      <c r="UPA73" s="201"/>
      <c r="UPB73" s="201"/>
      <c r="UPC73" s="201"/>
      <c r="UPD73" s="201"/>
      <c r="UPE73" s="201"/>
      <c r="UPF73" s="201"/>
      <c r="UPG73" s="201"/>
      <c r="UPH73" s="201"/>
      <c r="UPI73" s="201"/>
      <c r="UPJ73" s="201"/>
      <c r="UPK73" s="201"/>
      <c r="UPL73" s="201"/>
      <c r="UPM73" s="201"/>
      <c r="UPN73" s="201"/>
      <c r="UPO73" s="201"/>
      <c r="UPP73" s="201"/>
      <c r="UPQ73" s="201"/>
      <c r="UPR73" s="201"/>
      <c r="UPS73" s="201"/>
      <c r="UPT73" s="201"/>
      <c r="UPU73" s="201"/>
      <c r="UPV73" s="201"/>
      <c r="UPW73" s="201"/>
      <c r="UPX73" s="201"/>
      <c r="UPY73" s="201"/>
      <c r="UPZ73" s="201"/>
      <c r="UQA73" s="201"/>
      <c r="UQB73" s="201"/>
      <c r="UQC73" s="201"/>
      <c r="UQD73" s="201"/>
      <c r="UQE73" s="201"/>
      <c r="UQF73" s="201"/>
      <c r="UQG73" s="201"/>
      <c r="UQH73" s="201"/>
      <c r="UQI73" s="201"/>
      <c r="UQJ73" s="201"/>
      <c r="UQK73" s="201"/>
      <c r="UQL73" s="201"/>
      <c r="UQM73" s="201"/>
      <c r="UQN73" s="201"/>
      <c r="UQO73" s="201"/>
      <c r="UQP73" s="201"/>
      <c r="UQQ73" s="201"/>
      <c r="UQR73" s="201"/>
      <c r="UQS73" s="201"/>
      <c r="UQT73" s="201"/>
      <c r="UQU73" s="201"/>
      <c r="UQV73" s="201"/>
      <c r="UQW73" s="201"/>
      <c r="UQX73" s="201"/>
      <c r="UQY73" s="201"/>
      <c r="UQZ73" s="201"/>
      <c r="URA73" s="201"/>
      <c r="URB73" s="201"/>
      <c r="URC73" s="201"/>
      <c r="URD73" s="201"/>
      <c r="URE73" s="201"/>
      <c r="URF73" s="201"/>
      <c r="URG73" s="201"/>
      <c r="URH73" s="201"/>
      <c r="URI73" s="201"/>
      <c r="URJ73" s="201"/>
      <c r="URK73" s="201"/>
      <c r="URL73" s="201"/>
      <c r="URM73" s="201"/>
      <c r="URN73" s="201"/>
      <c r="URO73" s="201"/>
      <c r="URP73" s="201"/>
      <c r="URQ73" s="201"/>
      <c r="URR73" s="201"/>
      <c r="URS73" s="201"/>
      <c r="URT73" s="201"/>
      <c r="URU73" s="201"/>
      <c r="URV73" s="201"/>
      <c r="URW73" s="201"/>
      <c r="URX73" s="201"/>
      <c r="URY73" s="201"/>
      <c r="URZ73" s="201"/>
      <c r="USA73" s="201"/>
      <c r="USB73" s="201"/>
      <c r="USC73" s="201"/>
      <c r="USD73" s="201"/>
      <c r="USE73" s="201"/>
      <c r="USF73" s="201"/>
      <c r="USG73" s="201"/>
      <c r="USH73" s="201"/>
      <c r="USI73" s="201"/>
      <c r="USJ73" s="201"/>
      <c r="USK73" s="201"/>
      <c r="USL73" s="201"/>
      <c r="USM73" s="201"/>
      <c r="USN73" s="201"/>
      <c r="USO73" s="201"/>
      <c r="USP73" s="201"/>
      <c r="USQ73" s="201"/>
      <c r="USR73" s="201"/>
      <c r="USS73" s="201"/>
      <c r="UST73" s="201"/>
      <c r="USU73" s="201"/>
      <c r="USV73" s="201"/>
      <c r="USW73" s="201"/>
      <c r="USX73" s="201"/>
      <c r="USY73" s="201"/>
      <c r="USZ73" s="201"/>
      <c r="UTA73" s="201"/>
      <c r="UTB73" s="201"/>
      <c r="UTC73" s="201"/>
      <c r="UTD73" s="201"/>
      <c r="UTE73" s="201"/>
      <c r="UTF73" s="201"/>
      <c r="UTG73" s="201"/>
      <c r="UTH73" s="201"/>
      <c r="UTI73" s="201"/>
      <c r="UTJ73" s="201"/>
      <c r="UTK73" s="201"/>
      <c r="UTL73" s="201"/>
      <c r="UTM73" s="201"/>
      <c r="UTN73" s="201"/>
      <c r="UTO73" s="201"/>
      <c r="UTP73" s="201"/>
      <c r="UTQ73" s="201"/>
      <c r="UTR73" s="201"/>
      <c r="UTS73" s="201"/>
      <c r="UTT73" s="201"/>
      <c r="UTU73" s="201"/>
      <c r="UTV73" s="201"/>
      <c r="UTW73" s="201"/>
      <c r="UTX73" s="201"/>
      <c r="UTY73" s="201"/>
      <c r="UTZ73" s="201"/>
      <c r="UUA73" s="201"/>
      <c r="UUB73" s="201"/>
      <c r="UUC73" s="201"/>
      <c r="UUD73" s="201"/>
      <c r="UUE73" s="201"/>
      <c r="UUF73" s="201"/>
      <c r="UUG73" s="201"/>
      <c r="UUH73" s="201"/>
      <c r="UUI73" s="201"/>
      <c r="UUJ73" s="201"/>
      <c r="UUK73" s="201"/>
      <c r="UUL73" s="201"/>
      <c r="UUM73" s="201"/>
      <c r="UUN73" s="201"/>
      <c r="UUO73" s="201"/>
      <c r="UUP73" s="201"/>
      <c r="UUQ73" s="201"/>
      <c r="UUR73" s="201"/>
      <c r="UUS73" s="201"/>
      <c r="UUT73" s="201"/>
      <c r="UUU73" s="201"/>
      <c r="UUV73" s="201"/>
      <c r="UUW73" s="201"/>
      <c r="UUX73" s="201"/>
      <c r="UUY73" s="201"/>
      <c r="UUZ73" s="201"/>
      <c r="UVA73" s="201"/>
      <c r="UVB73" s="201"/>
      <c r="UVC73" s="201"/>
      <c r="UVD73" s="201"/>
      <c r="UVE73" s="201"/>
      <c r="UVF73" s="201"/>
      <c r="UVG73" s="201"/>
      <c r="UVH73" s="201"/>
      <c r="UVI73" s="201"/>
      <c r="UVJ73" s="201"/>
      <c r="UVK73" s="201"/>
      <c r="UVL73" s="201"/>
      <c r="UVM73" s="201"/>
      <c r="UVN73" s="201"/>
      <c r="UVO73" s="201"/>
      <c r="UVP73" s="201"/>
      <c r="UVQ73" s="201"/>
      <c r="UVR73" s="201"/>
      <c r="UVS73" s="201"/>
      <c r="UVT73" s="201"/>
      <c r="UVU73" s="201"/>
      <c r="UVV73" s="201"/>
      <c r="UVW73" s="201"/>
      <c r="UVX73" s="201"/>
      <c r="UVY73" s="201"/>
      <c r="UVZ73" s="201"/>
      <c r="UWA73" s="201"/>
      <c r="UWB73" s="201"/>
      <c r="UWC73" s="201"/>
      <c r="UWD73" s="201"/>
      <c r="UWE73" s="201"/>
      <c r="UWF73" s="201"/>
      <c r="UWG73" s="201"/>
      <c r="UWH73" s="201"/>
      <c r="UWI73" s="201"/>
      <c r="UWJ73" s="201"/>
      <c r="UWK73" s="201"/>
      <c r="UWL73" s="201"/>
      <c r="UWM73" s="201"/>
      <c r="UWN73" s="201"/>
      <c r="UWO73" s="201"/>
      <c r="UWP73" s="201"/>
      <c r="UWQ73" s="201"/>
      <c r="UWR73" s="201"/>
      <c r="UWS73" s="201"/>
      <c r="UWT73" s="201"/>
      <c r="UWU73" s="201"/>
      <c r="UWV73" s="201"/>
      <c r="UWW73" s="201"/>
      <c r="UWX73" s="201"/>
      <c r="UWY73" s="201"/>
      <c r="UWZ73" s="201"/>
      <c r="UXA73" s="201"/>
      <c r="UXB73" s="201"/>
      <c r="UXC73" s="201"/>
      <c r="UXD73" s="201"/>
      <c r="UXE73" s="201"/>
      <c r="UXF73" s="201"/>
      <c r="UXG73" s="201"/>
      <c r="UXH73" s="201"/>
      <c r="UXI73" s="201"/>
      <c r="UXJ73" s="201"/>
      <c r="UXK73" s="201"/>
      <c r="UXL73" s="201"/>
      <c r="UXM73" s="201"/>
      <c r="UXN73" s="201"/>
      <c r="UXO73" s="201"/>
      <c r="UXP73" s="201"/>
      <c r="UXQ73" s="201"/>
      <c r="UXR73" s="201"/>
      <c r="UXS73" s="201"/>
      <c r="UXT73" s="201"/>
      <c r="UXU73" s="201"/>
      <c r="UXV73" s="201"/>
      <c r="UXW73" s="201"/>
      <c r="UXX73" s="201"/>
      <c r="UXY73" s="201"/>
      <c r="UXZ73" s="201"/>
      <c r="UYA73" s="201"/>
      <c r="UYB73" s="201"/>
      <c r="UYC73" s="201"/>
      <c r="UYD73" s="201"/>
      <c r="UYE73" s="201"/>
      <c r="UYF73" s="201"/>
      <c r="UYG73" s="201"/>
      <c r="UYH73" s="201"/>
      <c r="UYI73" s="201"/>
      <c r="UYJ73" s="201"/>
      <c r="UYK73" s="201"/>
      <c r="UYL73" s="201"/>
      <c r="UYM73" s="201"/>
      <c r="UYN73" s="201"/>
      <c r="UYO73" s="201"/>
      <c r="UYP73" s="201"/>
      <c r="UYQ73" s="201"/>
      <c r="UYR73" s="201"/>
      <c r="UYS73" s="201"/>
      <c r="UYT73" s="201"/>
      <c r="UYU73" s="201"/>
      <c r="UYV73" s="201"/>
      <c r="UYW73" s="201"/>
      <c r="UYX73" s="201"/>
      <c r="UYY73" s="201"/>
      <c r="UYZ73" s="201"/>
      <c r="UZA73" s="201"/>
      <c r="UZB73" s="201"/>
      <c r="UZC73" s="201"/>
      <c r="UZD73" s="201"/>
      <c r="UZE73" s="201"/>
      <c r="UZF73" s="201"/>
      <c r="UZG73" s="201"/>
      <c r="UZH73" s="201"/>
      <c r="UZI73" s="201"/>
      <c r="UZJ73" s="201"/>
      <c r="UZK73" s="201"/>
      <c r="UZL73" s="201"/>
      <c r="UZM73" s="201"/>
      <c r="UZN73" s="201"/>
      <c r="UZO73" s="201"/>
      <c r="UZP73" s="201"/>
      <c r="UZQ73" s="201"/>
      <c r="UZR73" s="201"/>
      <c r="UZS73" s="201"/>
      <c r="UZT73" s="201"/>
      <c r="UZU73" s="201"/>
      <c r="UZV73" s="201"/>
      <c r="UZW73" s="201"/>
      <c r="UZX73" s="201"/>
      <c r="UZY73" s="201"/>
      <c r="UZZ73" s="201"/>
      <c r="VAA73" s="201"/>
      <c r="VAB73" s="201"/>
      <c r="VAC73" s="201"/>
      <c r="VAD73" s="201"/>
      <c r="VAE73" s="201"/>
      <c r="VAF73" s="201"/>
      <c r="VAG73" s="201"/>
      <c r="VAH73" s="201"/>
      <c r="VAI73" s="201"/>
      <c r="VAJ73" s="201"/>
      <c r="VAK73" s="201"/>
      <c r="VAL73" s="201"/>
      <c r="VAM73" s="201"/>
      <c r="VAN73" s="201"/>
      <c r="VAO73" s="201"/>
      <c r="VAP73" s="201"/>
      <c r="VAQ73" s="201"/>
      <c r="VAR73" s="201"/>
      <c r="VAS73" s="201"/>
      <c r="VAT73" s="201"/>
      <c r="VAU73" s="201"/>
      <c r="VAV73" s="201"/>
      <c r="VAW73" s="201"/>
      <c r="VAX73" s="201"/>
      <c r="VAY73" s="201"/>
      <c r="VAZ73" s="201"/>
      <c r="VBA73" s="201"/>
      <c r="VBB73" s="201"/>
      <c r="VBC73" s="201"/>
      <c r="VBD73" s="201"/>
      <c r="VBE73" s="201"/>
      <c r="VBF73" s="201"/>
      <c r="VBG73" s="201"/>
      <c r="VBH73" s="201"/>
      <c r="VBI73" s="201"/>
      <c r="VBJ73" s="201"/>
      <c r="VBK73" s="201"/>
      <c r="VBL73" s="201"/>
      <c r="VBM73" s="201"/>
      <c r="VBN73" s="201"/>
      <c r="VBO73" s="201"/>
      <c r="VBP73" s="201"/>
      <c r="VBQ73" s="201"/>
      <c r="VBR73" s="201"/>
      <c r="VBS73" s="201"/>
      <c r="VBT73" s="201"/>
      <c r="VBU73" s="201"/>
      <c r="VBV73" s="201"/>
      <c r="VBW73" s="201"/>
      <c r="VBX73" s="201"/>
      <c r="VBY73" s="201"/>
      <c r="VBZ73" s="201"/>
      <c r="VCA73" s="201"/>
      <c r="VCB73" s="201"/>
      <c r="VCC73" s="201"/>
      <c r="VCD73" s="201"/>
      <c r="VCE73" s="201"/>
      <c r="VCF73" s="201"/>
      <c r="VCG73" s="201"/>
      <c r="VCH73" s="201"/>
      <c r="VCI73" s="201"/>
      <c r="VCJ73" s="201"/>
      <c r="VCK73" s="201"/>
      <c r="VCL73" s="201"/>
      <c r="VCM73" s="201"/>
      <c r="VCN73" s="201"/>
      <c r="VCO73" s="201"/>
      <c r="VCP73" s="201"/>
      <c r="VCQ73" s="201"/>
      <c r="VCR73" s="201"/>
      <c r="VCS73" s="201"/>
      <c r="VCT73" s="201"/>
      <c r="VCU73" s="201"/>
      <c r="VCV73" s="201"/>
      <c r="VCW73" s="201"/>
      <c r="VCX73" s="201"/>
      <c r="VCY73" s="201"/>
      <c r="VCZ73" s="201"/>
      <c r="VDA73" s="201"/>
      <c r="VDB73" s="201"/>
      <c r="VDC73" s="201"/>
      <c r="VDD73" s="201"/>
      <c r="VDE73" s="201"/>
      <c r="VDF73" s="201"/>
      <c r="VDG73" s="201"/>
      <c r="VDH73" s="201"/>
      <c r="VDI73" s="201"/>
      <c r="VDJ73" s="201"/>
      <c r="VDK73" s="201"/>
      <c r="VDL73" s="201"/>
      <c r="VDM73" s="201"/>
      <c r="VDN73" s="201"/>
      <c r="VDO73" s="201"/>
      <c r="VDP73" s="201"/>
      <c r="VDQ73" s="201"/>
      <c r="VDR73" s="201"/>
      <c r="VDS73" s="201"/>
      <c r="VDT73" s="201"/>
      <c r="VDU73" s="201"/>
      <c r="VDV73" s="201"/>
      <c r="VDW73" s="201"/>
      <c r="VDX73" s="201"/>
      <c r="VDY73" s="201"/>
      <c r="VDZ73" s="201"/>
      <c r="VEA73" s="201"/>
      <c r="VEB73" s="201"/>
      <c r="VEC73" s="201"/>
      <c r="VED73" s="201"/>
      <c r="VEE73" s="201"/>
      <c r="VEF73" s="201"/>
      <c r="VEG73" s="201"/>
      <c r="VEH73" s="201"/>
      <c r="VEI73" s="201"/>
      <c r="VEJ73" s="201"/>
      <c r="VEK73" s="201"/>
      <c r="VEL73" s="201"/>
      <c r="VEM73" s="201"/>
      <c r="VEN73" s="201"/>
      <c r="VEO73" s="201"/>
      <c r="VEP73" s="201"/>
      <c r="VEQ73" s="201"/>
      <c r="VER73" s="201"/>
      <c r="VES73" s="201"/>
      <c r="VET73" s="201"/>
      <c r="VEU73" s="201"/>
      <c r="VEV73" s="201"/>
      <c r="VEW73" s="201"/>
      <c r="VEX73" s="201"/>
      <c r="VEY73" s="201"/>
      <c r="VEZ73" s="201"/>
      <c r="VFA73" s="201"/>
      <c r="VFB73" s="201"/>
      <c r="VFC73" s="201"/>
      <c r="VFD73" s="201"/>
      <c r="VFE73" s="201"/>
      <c r="VFF73" s="201"/>
      <c r="VFG73" s="201"/>
      <c r="VFH73" s="201"/>
      <c r="VFI73" s="201"/>
      <c r="VFJ73" s="201"/>
      <c r="VFK73" s="201"/>
      <c r="VFL73" s="201"/>
      <c r="VFM73" s="201"/>
      <c r="VFN73" s="201"/>
      <c r="VFO73" s="201"/>
      <c r="VFP73" s="201"/>
      <c r="VFQ73" s="201"/>
      <c r="VFR73" s="201"/>
      <c r="VFS73" s="201"/>
      <c r="VFT73" s="201"/>
      <c r="VFU73" s="201"/>
      <c r="VFV73" s="201"/>
      <c r="VFW73" s="201"/>
      <c r="VFX73" s="201"/>
      <c r="VFY73" s="201"/>
      <c r="VFZ73" s="201"/>
      <c r="VGA73" s="201"/>
      <c r="VGB73" s="201"/>
      <c r="VGC73" s="201"/>
      <c r="VGD73" s="201"/>
      <c r="VGE73" s="201"/>
      <c r="VGF73" s="201"/>
      <c r="VGG73" s="201"/>
      <c r="VGH73" s="201"/>
      <c r="VGI73" s="201"/>
      <c r="VGJ73" s="201"/>
      <c r="VGK73" s="201"/>
      <c r="VGL73" s="201"/>
      <c r="VGM73" s="201"/>
      <c r="VGN73" s="201"/>
      <c r="VGO73" s="201"/>
      <c r="VGP73" s="201"/>
      <c r="VGQ73" s="201"/>
      <c r="VGR73" s="201"/>
      <c r="VGS73" s="201"/>
      <c r="VGT73" s="201"/>
      <c r="VGU73" s="201"/>
      <c r="VGV73" s="201"/>
      <c r="VGW73" s="201"/>
      <c r="VGX73" s="201"/>
      <c r="VGY73" s="201"/>
      <c r="VGZ73" s="201"/>
      <c r="VHA73" s="201"/>
      <c r="VHB73" s="201"/>
      <c r="VHC73" s="201"/>
      <c r="VHD73" s="201"/>
      <c r="VHE73" s="201"/>
      <c r="VHF73" s="201"/>
      <c r="VHG73" s="201"/>
      <c r="VHH73" s="201"/>
      <c r="VHI73" s="201"/>
      <c r="VHJ73" s="201"/>
      <c r="VHK73" s="201"/>
      <c r="VHL73" s="201"/>
      <c r="VHM73" s="201"/>
      <c r="VHN73" s="201"/>
      <c r="VHO73" s="201"/>
      <c r="VHP73" s="201"/>
      <c r="VHQ73" s="201"/>
      <c r="VHR73" s="201"/>
      <c r="VHS73" s="201"/>
      <c r="VHT73" s="201"/>
      <c r="VHU73" s="201"/>
      <c r="VHV73" s="201"/>
      <c r="VHW73" s="201"/>
      <c r="VHX73" s="201"/>
      <c r="VHY73" s="201"/>
      <c r="VHZ73" s="201"/>
      <c r="VIA73" s="201"/>
      <c r="VIB73" s="201"/>
      <c r="VIC73" s="201"/>
      <c r="VID73" s="201"/>
      <c r="VIE73" s="201"/>
      <c r="VIF73" s="201"/>
      <c r="VIG73" s="201"/>
      <c r="VIH73" s="201"/>
      <c r="VII73" s="201"/>
      <c r="VIJ73" s="201"/>
      <c r="VIK73" s="201"/>
      <c r="VIL73" s="201"/>
      <c r="VIM73" s="201"/>
      <c r="VIN73" s="201"/>
      <c r="VIO73" s="201"/>
      <c r="VIP73" s="201"/>
      <c r="VIQ73" s="201"/>
      <c r="VIR73" s="201"/>
      <c r="VIS73" s="201"/>
      <c r="VIT73" s="201"/>
      <c r="VIU73" s="201"/>
      <c r="VIV73" s="201"/>
      <c r="VIW73" s="201"/>
      <c r="VIX73" s="201"/>
      <c r="VIY73" s="201"/>
      <c r="VIZ73" s="201"/>
      <c r="VJA73" s="201"/>
      <c r="VJB73" s="201"/>
      <c r="VJC73" s="201"/>
      <c r="VJD73" s="201"/>
      <c r="VJE73" s="201"/>
      <c r="VJF73" s="201"/>
      <c r="VJG73" s="201"/>
      <c r="VJH73" s="201"/>
      <c r="VJI73" s="201"/>
      <c r="VJJ73" s="201"/>
      <c r="VJK73" s="201"/>
      <c r="VJL73" s="201"/>
      <c r="VJM73" s="201"/>
      <c r="VJN73" s="201"/>
      <c r="VJO73" s="201"/>
      <c r="VJP73" s="201"/>
      <c r="VJQ73" s="201"/>
      <c r="VJR73" s="201"/>
      <c r="VJS73" s="201"/>
      <c r="VJT73" s="201"/>
      <c r="VJU73" s="201"/>
      <c r="VJV73" s="201"/>
      <c r="VJW73" s="201"/>
      <c r="VJX73" s="201"/>
      <c r="VJY73" s="201"/>
      <c r="VJZ73" s="201"/>
      <c r="VKA73" s="201"/>
      <c r="VKB73" s="201"/>
      <c r="VKC73" s="201"/>
      <c r="VKD73" s="201"/>
      <c r="VKE73" s="201"/>
      <c r="VKF73" s="201"/>
      <c r="VKG73" s="201"/>
      <c r="VKH73" s="201"/>
      <c r="VKI73" s="201"/>
      <c r="VKJ73" s="201"/>
      <c r="VKK73" s="201"/>
      <c r="VKL73" s="201"/>
      <c r="VKM73" s="201"/>
      <c r="VKN73" s="201"/>
      <c r="VKO73" s="201"/>
      <c r="VKP73" s="201"/>
      <c r="VKQ73" s="201"/>
      <c r="VKR73" s="201"/>
      <c r="VKS73" s="201"/>
      <c r="VKT73" s="201"/>
      <c r="VKU73" s="201"/>
      <c r="VKV73" s="201"/>
      <c r="VKW73" s="201"/>
      <c r="VKX73" s="201"/>
      <c r="VKY73" s="201"/>
      <c r="VKZ73" s="201"/>
      <c r="VLA73" s="201"/>
      <c r="VLB73" s="201"/>
      <c r="VLC73" s="201"/>
      <c r="VLD73" s="201"/>
      <c r="VLE73" s="201"/>
      <c r="VLF73" s="201"/>
      <c r="VLG73" s="201"/>
      <c r="VLH73" s="201"/>
      <c r="VLI73" s="201"/>
      <c r="VLJ73" s="201"/>
      <c r="VLK73" s="201"/>
      <c r="VLL73" s="201"/>
      <c r="VLM73" s="201"/>
      <c r="VLN73" s="201"/>
      <c r="VLO73" s="201"/>
      <c r="VLP73" s="201"/>
      <c r="VLQ73" s="201"/>
      <c r="VLR73" s="201"/>
      <c r="VLS73" s="201"/>
      <c r="VLT73" s="201"/>
      <c r="VLU73" s="201"/>
      <c r="VLV73" s="201"/>
      <c r="VLW73" s="201"/>
      <c r="VLX73" s="201"/>
      <c r="VLY73" s="201"/>
      <c r="VLZ73" s="201"/>
      <c r="VMA73" s="201"/>
      <c r="VMB73" s="201"/>
      <c r="VMC73" s="201"/>
      <c r="VMD73" s="201"/>
      <c r="VME73" s="201"/>
      <c r="VMF73" s="201"/>
      <c r="VMG73" s="201"/>
      <c r="VMH73" s="201"/>
      <c r="VMI73" s="201"/>
      <c r="VMJ73" s="201"/>
      <c r="VMK73" s="201"/>
      <c r="VML73" s="201"/>
      <c r="VMM73" s="201"/>
      <c r="VMN73" s="201"/>
      <c r="VMO73" s="201"/>
      <c r="VMP73" s="201"/>
      <c r="VMQ73" s="201"/>
      <c r="VMR73" s="201"/>
      <c r="VMS73" s="201"/>
      <c r="VMT73" s="201"/>
      <c r="VMU73" s="201"/>
      <c r="VMV73" s="201"/>
      <c r="VMW73" s="201"/>
      <c r="VMX73" s="201"/>
      <c r="VMY73" s="201"/>
      <c r="VMZ73" s="201"/>
      <c r="VNA73" s="201"/>
      <c r="VNB73" s="201"/>
      <c r="VNC73" s="201"/>
      <c r="VND73" s="201"/>
      <c r="VNE73" s="201"/>
      <c r="VNF73" s="201"/>
      <c r="VNG73" s="201"/>
      <c r="VNH73" s="201"/>
      <c r="VNI73" s="201"/>
      <c r="VNJ73" s="201"/>
      <c r="VNK73" s="201"/>
      <c r="VNL73" s="201"/>
      <c r="VNM73" s="201"/>
      <c r="VNN73" s="201"/>
      <c r="VNO73" s="201"/>
      <c r="VNP73" s="201"/>
      <c r="VNQ73" s="201"/>
      <c r="VNR73" s="201"/>
      <c r="VNS73" s="201"/>
      <c r="VNT73" s="201"/>
      <c r="VNU73" s="201"/>
      <c r="VNV73" s="201"/>
      <c r="VNW73" s="201"/>
      <c r="VNX73" s="201"/>
      <c r="VNY73" s="201"/>
      <c r="VNZ73" s="201"/>
      <c r="VOA73" s="201"/>
      <c r="VOB73" s="201"/>
      <c r="VOC73" s="201"/>
      <c r="VOD73" s="201"/>
      <c r="VOE73" s="201"/>
      <c r="VOF73" s="201"/>
      <c r="VOG73" s="201"/>
      <c r="VOH73" s="201"/>
      <c r="VOI73" s="201"/>
      <c r="VOJ73" s="201"/>
      <c r="VOK73" s="201"/>
      <c r="VOL73" s="201"/>
      <c r="VOM73" s="201"/>
      <c r="VON73" s="201"/>
      <c r="VOO73" s="201"/>
      <c r="VOP73" s="201"/>
      <c r="VOQ73" s="201"/>
      <c r="VOR73" s="201"/>
      <c r="VOS73" s="201"/>
      <c r="VOT73" s="201"/>
      <c r="VOU73" s="201"/>
      <c r="VOV73" s="201"/>
      <c r="VOW73" s="201"/>
      <c r="VOX73" s="201"/>
      <c r="VOY73" s="201"/>
      <c r="VOZ73" s="201"/>
      <c r="VPA73" s="201"/>
      <c r="VPB73" s="201"/>
      <c r="VPC73" s="201"/>
      <c r="VPD73" s="201"/>
      <c r="VPE73" s="201"/>
      <c r="VPF73" s="201"/>
      <c r="VPG73" s="201"/>
      <c r="VPH73" s="201"/>
      <c r="VPI73" s="201"/>
      <c r="VPJ73" s="201"/>
      <c r="VPK73" s="201"/>
      <c r="VPL73" s="201"/>
      <c r="VPM73" s="201"/>
      <c r="VPN73" s="201"/>
      <c r="VPO73" s="201"/>
      <c r="VPP73" s="201"/>
      <c r="VPQ73" s="201"/>
      <c r="VPR73" s="201"/>
      <c r="VPS73" s="201"/>
      <c r="VPT73" s="201"/>
      <c r="VPU73" s="201"/>
      <c r="VPV73" s="201"/>
      <c r="VPW73" s="201"/>
      <c r="VPX73" s="201"/>
      <c r="VPY73" s="201"/>
      <c r="VPZ73" s="201"/>
      <c r="VQA73" s="201"/>
      <c r="VQB73" s="201"/>
      <c r="VQC73" s="201"/>
      <c r="VQD73" s="201"/>
      <c r="VQE73" s="201"/>
      <c r="VQF73" s="201"/>
      <c r="VQG73" s="201"/>
      <c r="VQH73" s="201"/>
      <c r="VQI73" s="201"/>
      <c r="VQJ73" s="201"/>
      <c r="VQK73" s="201"/>
      <c r="VQL73" s="201"/>
      <c r="VQM73" s="201"/>
      <c r="VQN73" s="201"/>
      <c r="VQO73" s="201"/>
      <c r="VQP73" s="201"/>
      <c r="VQQ73" s="201"/>
      <c r="VQR73" s="201"/>
      <c r="VQS73" s="201"/>
      <c r="VQT73" s="201"/>
      <c r="VQU73" s="201"/>
      <c r="VQV73" s="201"/>
      <c r="VQW73" s="201"/>
      <c r="VQX73" s="201"/>
      <c r="VQY73" s="201"/>
      <c r="VQZ73" s="201"/>
      <c r="VRA73" s="201"/>
      <c r="VRB73" s="201"/>
      <c r="VRC73" s="201"/>
      <c r="VRD73" s="201"/>
      <c r="VRE73" s="201"/>
      <c r="VRF73" s="201"/>
      <c r="VRG73" s="201"/>
      <c r="VRH73" s="201"/>
      <c r="VRI73" s="201"/>
      <c r="VRJ73" s="201"/>
      <c r="VRK73" s="201"/>
      <c r="VRL73" s="201"/>
      <c r="VRM73" s="201"/>
      <c r="VRN73" s="201"/>
      <c r="VRO73" s="201"/>
      <c r="VRP73" s="201"/>
      <c r="VRQ73" s="201"/>
      <c r="VRR73" s="201"/>
      <c r="VRS73" s="201"/>
      <c r="VRT73" s="201"/>
      <c r="VRU73" s="201"/>
      <c r="VRV73" s="201"/>
      <c r="VRW73" s="201"/>
      <c r="VRX73" s="201"/>
      <c r="VRY73" s="201"/>
      <c r="VRZ73" s="201"/>
      <c r="VSA73" s="201"/>
      <c r="VSB73" s="201"/>
      <c r="VSC73" s="201"/>
      <c r="VSD73" s="201"/>
      <c r="VSE73" s="201"/>
      <c r="VSF73" s="201"/>
      <c r="VSG73" s="201"/>
      <c r="VSH73" s="201"/>
      <c r="VSI73" s="201"/>
      <c r="VSJ73" s="201"/>
      <c r="VSK73" s="201"/>
      <c r="VSL73" s="201"/>
      <c r="VSM73" s="201"/>
      <c r="VSN73" s="201"/>
      <c r="VSO73" s="201"/>
      <c r="VSP73" s="201"/>
      <c r="VSQ73" s="201"/>
      <c r="VSR73" s="201"/>
      <c r="VSS73" s="201"/>
      <c r="VST73" s="201"/>
      <c r="VSU73" s="201"/>
      <c r="VSV73" s="201"/>
      <c r="VSW73" s="201"/>
      <c r="VSX73" s="201"/>
      <c r="VSY73" s="201"/>
      <c r="VSZ73" s="201"/>
      <c r="VTA73" s="201"/>
      <c r="VTB73" s="201"/>
      <c r="VTC73" s="201"/>
      <c r="VTD73" s="201"/>
      <c r="VTE73" s="201"/>
      <c r="VTF73" s="201"/>
      <c r="VTG73" s="201"/>
      <c r="VTH73" s="201"/>
      <c r="VTI73" s="201"/>
      <c r="VTJ73" s="201"/>
      <c r="VTK73" s="201"/>
      <c r="VTL73" s="201"/>
      <c r="VTM73" s="201"/>
      <c r="VTN73" s="201"/>
      <c r="VTO73" s="201"/>
      <c r="VTP73" s="201"/>
      <c r="VTQ73" s="201"/>
      <c r="VTR73" s="201"/>
      <c r="VTS73" s="201"/>
      <c r="VTT73" s="201"/>
      <c r="VTU73" s="201"/>
      <c r="VTV73" s="201"/>
      <c r="VTW73" s="201"/>
      <c r="VTX73" s="201"/>
      <c r="VTY73" s="201"/>
      <c r="VTZ73" s="201"/>
      <c r="VUA73" s="201"/>
      <c r="VUB73" s="201"/>
      <c r="VUC73" s="201"/>
      <c r="VUD73" s="201"/>
      <c r="VUE73" s="201"/>
      <c r="VUF73" s="201"/>
      <c r="VUG73" s="201"/>
      <c r="VUH73" s="201"/>
      <c r="VUI73" s="201"/>
      <c r="VUJ73" s="201"/>
      <c r="VUK73" s="201"/>
      <c r="VUL73" s="201"/>
      <c r="VUM73" s="201"/>
      <c r="VUN73" s="201"/>
      <c r="VUO73" s="201"/>
      <c r="VUP73" s="201"/>
      <c r="VUQ73" s="201"/>
      <c r="VUR73" s="201"/>
      <c r="VUS73" s="201"/>
      <c r="VUT73" s="201"/>
      <c r="VUU73" s="201"/>
      <c r="VUV73" s="201"/>
      <c r="VUW73" s="201"/>
      <c r="VUX73" s="201"/>
      <c r="VUY73" s="201"/>
      <c r="VUZ73" s="201"/>
      <c r="VVA73" s="201"/>
      <c r="VVB73" s="201"/>
      <c r="VVC73" s="201"/>
      <c r="VVD73" s="201"/>
      <c r="VVE73" s="201"/>
      <c r="VVF73" s="201"/>
      <c r="VVG73" s="201"/>
      <c r="VVH73" s="201"/>
      <c r="VVI73" s="201"/>
      <c r="VVJ73" s="201"/>
      <c r="VVK73" s="201"/>
      <c r="VVL73" s="201"/>
      <c r="VVM73" s="201"/>
      <c r="VVN73" s="201"/>
      <c r="VVO73" s="201"/>
      <c r="VVP73" s="201"/>
      <c r="VVQ73" s="201"/>
      <c r="VVR73" s="201"/>
      <c r="VVS73" s="201"/>
      <c r="VVT73" s="201"/>
      <c r="VVU73" s="201"/>
      <c r="VVV73" s="201"/>
      <c r="VVW73" s="201"/>
      <c r="VVX73" s="201"/>
      <c r="VVY73" s="201"/>
      <c r="VVZ73" s="201"/>
      <c r="VWA73" s="201"/>
      <c r="VWB73" s="201"/>
      <c r="VWC73" s="201"/>
      <c r="VWD73" s="201"/>
      <c r="VWE73" s="201"/>
      <c r="VWF73" s="201"/>
      <c r="VWG73" s="201"/>
      <c r="VWH73" s="201"/>
      <c r="VWI73" s="201"/>
      <c r="VWJ73" s="201"/>
      <c r="VWK73" s="201"/>
      <c r="VWL73" s="201"/>
      <c r="VWM73" s="201"/>
      <c r="VWN73" s="201"/>
      <c r="VWO73" s="201"/>
      <c r="VWP73" s="201"/>
      <c r="VWQ73" s="201"/>
      <c r="VWR73" s="201"/>
      <c r="VWS73" s="201"/>
      <c r="VWT73" s="201"/>
      <c r="VWU73" s="201"/>
      <c r="VWV73" s="201"/>
      <c r="VWW73" s="201"/>
      <c r="VWX73" s="201"/>
      <c r="VWY73" s="201"/>
      <c r="VWZ73" s="201"/>
      <c r="VXA73" s="201"/>
      <c r="VXB73" s="201"/>
      <c r="VXC73" s="201"/>
      <c r="VXD73" s="201"/>
      <c r="VXE73" s="201"/>
      <c r="VXF73" s="201"/>
      <c r="VXG73" s="201"/>
      <c r="VXH73" s="201"/>
      <c r="VXI73" s="201"/>
      <c r="VXJ73" s="201"/>
      <c r="VXK73" s="201"/>
      <c r="VXL73" s="201"/>
      <c r="VXM73" s="201"/>
      <c r="VXN73" s="201"/>
      <c r="VXO73" s="201"/>
      <c r="VXP73" s="201"/>
      <c r="VXQ73" s="201"/>
      <c r="VXR73" s="201"/>
      <c r="VXS73" s="201"/>
      <c r="VXT73" s="201"/>
      <c r="VXU73" s="201"/>
      <c r="VXV73" s="201"/>
      <c r="VXW73" s="201"/>
      <c r="VXX73" s="201"/>
      <c r="VXY73" s="201"/>
      <c r="VXZ73" s="201"/>
      <c r="VYA73" s="201"/>
      <c r="VYB73" s="201"/>
      <c r="VYC73" s="201"/>
      <c r="VYD73" s="201"/>
      <c r="VYE73" s="201"/>
      <c r="VYF73" s="201"/>
      <c r="VYG73" s="201"/>
      <c r="VYH73" s="201"/>
      <c r="VYI73" s="201"/>
      <c r="VYJ73" s="201"/>
      <c r="VYK73" s="201"/>
      <c r="VYL73" s="201"/>
      <c r="VYM73" s="201"/>
      <c r="VYN73" s="201"/>
      <c r="VYO73" s="201"/>
      <c r="VYP73" s="201"/>
      <c r="VYQ73" s="201"/>
      <c r="VYR73" s="201"/>
      <c r="VYS73" s="201"/>
      <c r="VYT73" s="201"/>
      <c r="VYU73" s="201"/>
      <c r="VYV73" s="201"/>
      <c r="VYW73" s="201"/>
      <c r="VYX73" s="201"/>
      <c r="VYY73" s="201"/>
      <c r="VYZ73" s="201"/>
      <c r="VZA73" s="201"/>
      <c r="VZB73" s="201"/>
      <c r="VZC73" s="201"/>
      <c r="VZD73" s="201"/>
      <c r="VZE73" s="201"/>
      <c r="VZF73" s="201"/>
      <c r="VZG73" s="201"/>
      <c r="VZH73" s="201"/>
      <c r="VZI73" s="201"/>
      <c r="VZJ73" s="201"/>
      <c r="VZK73" s="201"/>
      <c r="VZL73" s="201"/>
      <c r="VZM73" s="201"/>
      <c r="VZN73" s="201"/>
      <c r="VZO73" s="201"/>
      <c r="VZP73" s="201"/>
      <c r="VZQ73" s="201"/>
      <c r="VZR73" s="201"/>
      <c r="VZS73" s="201"/>
      <c r="VZT73" s="201"/>
      <c r="VZU73" s="201"/>
      <c r="VZV73" s="201"/>
      <c r="VZW73" s="201"/>
      <c r="VZX73" s="201"/>
      <c r="VZY73" s="201"/>
      <c r="VZZ73" s="201"/>
      <c r="WAA73" s="201"/>
      <c r="WAB73" s="201"/>
      <c r="WAC73" s="201"/>
      <c r="WAD73" s="201"/>
      <c r="WAE73" s="201"/>
      <c r="WAF73" s="201"/>
      <c r="WAG73" s="201"/>
      <c r="WAH73" s="201"/>
      <c r="WAI73" s="201"/>
      <c r="WAJ73" s="201"/>
      <c r="WAK73" s="201"/>
      <c r="WAL73" s="201"/>
      <c r="WAM73" s="201"/>
      <c r="WAN73" s="201"/>
      <c r="WAO73" s="201"/>
      <c r="WAP73" s="201"/>
      <c r="WAQ73" s="201"/>
      <c r="WAR73" s="201"/>
      <c r="WAS73" s="201"/>
      <c r="WAT73" s="201"/>
      <c r="WAU73" s="201"/>
      <c r="WAV73" s="201"/>
      <c r="WAW73" s="201"/>
      <c r="WAX73" s="201"/>
      <c r="WAY73" s="201"/>
      <c r="WAZ73" s="201"/>
      <c r="WBA73" s="201"/>
      <c r="WBB73" s="201"/>
      <c r="WBC73" s="201"/>
      <c r="WBD73" s="201"/>
      <c r="WBE73" s="201"/>
      <c r="WBF73" s="201"/>
      <c r="WBG73" s="201"/>
      <c r="WBH73" s="201"/>
      <c r="WBI73" s="201"/>
      <c r="WBJ73" s="201"/>
      <c r="WBK73" s="201"/>
      <c r="WBL73" s="201"/>
      <c r="WBM73" s="201"/>
      <c r="WBN73" s="201"/>
      <c r="WBO73" s="201"/>
      <c r="WBP73" s="201"/>
      <c r="WBQ73" s="201"/>
      <c r="WBR73" s="201"/>
      <c r="WBS73" s="201"/>
      <c r="WBT73" s="201"/>
      <c r="WBU73" s="201"/>
      <c r="WBV73" s="201"/>
      <c r="WBW73" s="201"/>
      <c r="WBX73" s="201"/>
      <c r="WBY73" s="201"/>
      <c r="WBZ73" s="201"/>
      <c r="WCA73" s="201"/>
      <c r="WCB73" s="201"/>
      <c r="WCC73" s="201"/>
      <c r="WCD73" s="201"/>
      <c r="WCE73" s="201"/>
      <c r="WCF73" s="201"/>
      <c r="WCG73" s="201"/>
      <c r="WCH73" s="201"/>
      <c r="WCI73" s="201"/>
      <c r="WCJ73" s="201"/>
      <c r="WCK73" s="201"/>
      <c r="WCL73" s="201"/>
      <c r="WCM73" s="201"/>
      <c r="WCN73" s="201"/>
      <c r="WCO73" s="201"/>
      <c r="WCP73" s="201"/>
      <c r="WCQ73" s="201"/>
      <c r="WCR73" s="201"/>
      <c r="WCS73" s="201"/>
      <c r="WCT73" s="201"/>
      <c r="WCU73" s="201"/>
      <c r="WCV73" s="201"/>
      <c r="WCW73" s="201"/>
      <c r="WCX73" s="201"/>
      <c r="WCY73" s="201"/>
      <c r="WCZ73" s="201"/>
      <c r="WDA73" s="201"/>
      <c r="WDB73" s="201"/>
      <c r="WDC73" s="201"/>
      <c r="WDD73" s="201"/>
      <c r="WDE73" s="201"/>
      <c r="WDF73" s="201"/>
      <c r="WDG73" s="201"/>
      <c r="WDH73" s="201"/>
      <c r="WDI73" s="201"/>
      <c r="WDJ73" s="201"/>
      <c r="WDK73" s="201"/>
      <c r="WDL73" s="201"/>
      <c r="WDM73" s="201"/>
      <c r="WDN73" s="201"/>
      <c r="WDO73" s="201"/>
      <c r="WDP73" s="201"/>
      <c r="WDQ73" s="201"/>
      <c r="WDR73" s="201"/>
      <c r="WDS73" s="201"/>
      <c r="WDT73" s="201"/>
      <c r="WDU73" s="201"/>
      <c r="WDV73" s="201"/>
      <c r="WDW73" s="201"/>
      <c r="WDX73" s="201"/>
      <c r="WDY73" s="201"/>
      <c r="WDZ73" s="201"/>
      <c r="WEA73" s="201"/>
      <c r="WEB73" s="201"/>
      <c r="WEC73" s="201"/>
      <c r="WED73" s="201"/>
      <c r="WEE73" s="201"/>
      <c r="WEF73" s="201"/>
      <c r="WEG73" s="201"/>
      <c r="WEH73" s="201"/>
      <c r="WEI73" s="201"/>
      <c r="WEJ73" s="201"/>
      <c r="WEK73" s="201"/>
      <c r="WEL73" s="201"/>
      <c r="WEM73" s="201"/>
      <c r="WEN73" s="201"/>
      <c r="WEO73" s="201"/>
      <c r="WEP73" s="201"/>
      <c r="WEQ73" s="201"/>
      <c r="WER73" s="201"/>
      <c r="WES73" s="201"/>
      <c r="WET73" s="201"/>
      <c r="WEU73" s="201"/>
      <c r="WEV73" s="201"/>
      <c r="WEW73" s="201"/>
      <c r="WEX73" s="201"/>
      <c r="WEY73" s="201"/>
      <c r="WEZ73" s="201"/>
      <c r="WFA73" s="201"/>
      <c r="WFB73" s="201"/>
      <c r="WFC73" s="201"/>
      <c r="WFD73" s="201"/>
      <c r="WFE73" s="201"/>
      <c r="WFF73" s="201"/>
      <c r="WFG73" s="201"/>
      <c r="WFH73" s="201"/>
      <c r="WFI73" s="201"/>
      <c r="WFJ73" s="201"/>
      <c r="WFK73" s="201"/>
      <c r="WFL73" s="201"/>
      <c r="WFM73" s="201"/>
      <c r="WFN73" s="201"/>
      <c r="WFO73" s="201"/>
      <c r="WFP73" s="201"/>
      <c r="WFQ73" s="201"/>
      <c r="WFR73" s="201"/>
      <c r="WFS73" s="201"/>
      <c r="WFT73" s="201"/>
      <c r="WFU73" s="201"/>
      <c r="WFV73" s="201"/>
      <c r="WFW73" s="201"/>
      <c r="WFX73" s="201"/>
      <c r="WFY73" s="201"/>
      <c r="WFZ73" s="201"/>
      <c r="WGA73" s="201"/>
      <c r="WGB73" s="201"/>
      <c r="WGC73" s="201"/>
      <c r="WGD73" s="201"/>
      <c r="WGE73" s="201"/>
      <c r="WGF73" s="201"/>
      <c r="WGG73" s="201"/>
      <c r="WGH73" s="201"/>
      <c r="WGI73" s="201"/>
      <c r="WGJ73" s="201"/>
      <c r="WGK73" s="201"/>
      <c r="WGL73" s="201"/>
      <c r="WGM73" s="201"/>
      <c r="WGN73" s="201"/>
      <c r="WGO73" s="201"/>
      <c r="WGP73" s="201"/>
      <c r="WGQ73" s="201"/>
      <c r="WGR73" s="201"/>
      <c r="WGS73" s="201"/>
      <c r="WGT73" s="201"/>
      <c r="WGU73" s="201"/>
      <c r="WGV73" s="201"/>
      <c r="WGW73" s="201"/>
      <c r="WGX73" s="201"/>
      <c r="WGY73" s="201"/>
      <c r="WGZ73" s="201"/>
      <c r="WHA73" s="201"/>
      <c r="WHB73" s="201"/>
      <c r="WHC73" s="201"/>
      <c r="WHD73" s="201"/>
      <c r="WHE73" s="201"/>
      <c r="WHF73" s="201"/>
      <c r="WHG73" s="201"/>
      <c r="WHH73" s="201"/>
      <c r="WHI73" s="201"/>
      <c r="WHJ73" s="201"/>
      <c r="WHK73" s="201"/>
      <c r="WHL73" s="201"/>
      <c r="WHM73" s="201"/>
      <c r="WHN73" s="201"/>
      <c r="WHO73" s="201"/>
      <c r="WHP73" s="201"/>
      <c r="WHQ73" s="201"/>
      <c r="WHR73" s="201"/>
      <c r="WHS73" s="201"/>
      <c r="WHT73" s="201"/>
      <c r="WHU73" s="201"/>
      <c r="WHV73" s="201"/>
      <c r="WHW73" s="201"/>
      <c r="WHX73" s="201"/>
      <c r="WHY73" s="201"/>
      <c r="WHZ73" s="201"/>
      <c r="WIA73" s="201"/>
      <c r="WIB73" s="201"/>
      <c r="WIC73" s="201"/>
      <c r="WID73" s="201"/>
      <c r="WIE73" s="201"/>
      <c r="WIF73" s="201"/>
      <c r="WIG73" s="201"/>
      <c r="WIH73" s="201"/>
      <c r="WII73" s="201"/>
      <c r="WIJ73" s="201"/>
      <c r="WIK73" s="201"/>
      <c r="WIL73" s="201"/>
      <c r="WIM73" s="201"/>
      <c r="WIN73" s="201"/>
      <c r="WIO73" s="201"/>
      <c r="WIP73" s="201"/>
      <c r="WIQ73" s="201"/>
      <c r="WIR73" s="201"/>
      <c r="WIS73" s="201"/>
      <c r="WIT73" s="201"/>
      <c r="WIU73" s="201"/>
      <c r="WIV73" s="201"/>
      <c r="WIW73" s="201"/>
      <c r="WIX73" s="201"/>
      <c r="WIY73" s="201"/>
      <c r="WIZ73" s="201"/>
      <c r="WJA73" s="201"/>
      <c r="WJB73" s="201"/>
      <c r="WJC73" s="201"/>
      <c r="WJD73" s="201"/>
      <c r="WJE73" s="201"/>
      <c r="WJF73" s="201"/>
      <c r="WJG73" s="201"/>
      <c r="WJH73" s="201"/>
      <c r="WJI73" s="201"/>
      <c r="WJJ73" s="201"/>
      <c r="WJK73" s="201"/>
      <c r="WJL73" s="201"/>
      <c r="WJM73" s="201"/>
      <c r="WJN73" s="201"/>
      <c r="WJO73" s="201"/>
      <c r="WJP73" s="201"/>
      <c r="WJQ73" s="201"/>
      <c r="WJR73" s="201"/>
      <c r="WJS73" s="201"/>
      <c r="WJT73" s="201"/>
      <c r="WJU73" s="201"/>
      <c r="WJV73" s="201"/>
      <c r="WJW73" s="201"/>
      <c r="WJX73" s="201"/>
      <c r="WJY73" s="201"/>
      <c r="WJZ73" s="201"/>
      <c r="WKA73" s="201"/>
      <c r="WKB73" s="201"/>
      <c r="WKC73" s="201"/>
      <c r="WKD73" s="201"/>
      <c r="WKE73" s="201"/>
      <c r="WKF73" s="201"/>
      <c r="WKG73" s="201"/>
      <c r="WKH73" s="201"/>
      <c r="WKI73" s="201"/>
      <c r="WKJ73" s="201"/>
      <c r="WKK73" s="201"/>
      <c r="WKL73" s="201"/>
      <c r="WKM73" s="201"/>
      <c r="WKN73" s="201"/>
      <c r="WKO73" s="201"/>
      <c r="WKP73" s="201"/>
      <c r="WKQ73" s="201"/>
      <c r="WKR73" s="201"/>
      <c r="WKS73" s="201"/>
      <c r="WKT73" s="201"/>
      <c r="WKU73" s="201"/>
      <c r="WKV73" s="201"/>
      <c r="WKW73" s="201"/>
      <c r="WKX73" s="201"/>
      <c r="WKY73" s="201"/>
      <c r="WKZ73" s="201"/>
      <c r="WLA73" s="201"/>
      <c r="WLB73" s="201"/>
      <c r="WLC73" s="201"/>
      <c r="WLD73" s="201"/>
      <c r="WLE73" s="201"/>
      <c r="WLF73" s="201"/>
      <c r="WLG73" s="201"/>
      <c r="WLH73" s="201"/>
      <c r="WLI73" s="201"/>
      <c r="WLJ73" s="201"/>
      <c r="WLK73" s="201"/>
      <c r="WLL73" s="201"/>
      <c r="WLM73" s="201"/>
      <c r="WLN73" s="201"/>
      <c r="WLO73" s="201"/>
      <c r="WLP73" s="201"/>
      <c r="WLQ73" s="201"/>
      <c r="WLR73" s="201"/>
      <c r="WLS73" s="201"/>
      <c r="WLT73" s="201"/>
      <c r="WLU73" s="201"/>
      <c r="WLV73" s="201"/>
      <c r="WLW73" s="201"/>
      <c r="WLX73" s="201"/>
      <c r="WLY73" s="201"/>
      <c r="WLZ73" s="201"/>
      <c r="WMA73" s="201"/>
      <c r="WMB73" s="201"/>
      <c r="WMC73" s="201"/>
      <c r="WMD73" s="201"/>
      <c r="WME73" s="201"/>
      <c r="WMF73" s="201"/>
      <c r="WMG73" s="201"/>
      <c r="WMH73" s="201"/>
      <c r="WMI73" s="201"/>
      <c r="WMJ73" s="201"/>
      <c r="WMK73" s="201"/>
      <c r="WML73" s="201"/>
      <c r="WMM73" s="201"/>
      <c r="WMN73" s="201"/>
      <c r="WMO73" s="201"/>
      <c r="WMP73" s="201"/>
      <c r="WMQ73" s="201"/>
      <c r="WMR73" s="201"/>
      <c r="WMS73" s="201"/>
      <c r="WMT73" s="201"/>
      <c r="WMU73" s="201"/>
      <c r="WMV73" s="201"/>
      <c r="WMW73" s="201"/>
      <c r="WMX73" s="201"/>
      <c r="WMY73" s="201"/>
      <c r="WMZ73" s="201"/>
      <c r="WNA73" s="201"/>
      <c r="WNB73" s="201"/>
      <c r="WNC73" s="201"/>
      <c r="WND73" s="201"/>
      <c r="WNE73" s="201"/>
      <c r="WNF73" s="201"/>
      <c r="WNG73" s="201"/>
      <c r="WNH73" s="201"/>
      <c r="WNI73" s="201"/>
      <c r="WNJ73" s="201"/>
      <c r="WNK73" s="201"/>
      <c r="WNL73" s="201"/>
      <c r="WNM73" s="201"/>
      <c r="WNN73" s="201"/>
      <c r="WNO73" s="201"/>
      <c r="WNP73" s="201"/>
      <c r="WNQ73" s="201"/>
      <c r="WNR73" s="201"/>
      <c r="WNS73" s="201"/>
      <c r="WNT73" s="201"/>
      <c r="WNU73" s="201"/>
      <c r="WNV73" s="201"/>
      <c r="WNW73" s="201"/>
      <c r="WNX73" s="201"/>
      <c r="WNY73" s="201"/>
      <c r="WNZ73" s="201"/>
      <c r="WOA73" s="201"/>
      <c r="WOB73" s="201"/>
      <c r="WOC73" s="201"/>
      <c r="WOD73" s="201"/>
      <c r="WOE73" s="201"/>
      <c r="WOF73" s="201"/>
      <c r="WOG73" s="201"/>
      <c r="WOH73" s="201"/>
      <c r="WOI73" s="201"/>
      <c r="WOJ73" s="201"/>
      <c r="WOK73" s="201"/>
      <c r="WOL73" s="201"/>
      <c r="WOM73" s="201"/>
      <c r="WON73" s="201"/>
      <c r="WOO73" s="201"/>
      <c r="WOP73" s="201"/>
      <c r="WOQ73" s="201"/>
      <c r="WOR73" s="201"/>
      <c r="WOS73" s="201"/>
      <c r="WOT73" s="201"/>
      <c r="WOU73" s="201"/>
      <c r="WOV73" s="201"/>
      <c r="WOW73" s="201"/>
      <c r="WOX73" s="201"/>
      <c r="WOY73" s="201"/>
      <c r="WOZ73" s="201"/>
      <c r="WPA73" s="201"/>
      <c r="WPB73" s="201"/>
      <c r="WPC73" s="201"/>
      <c r="WPD73" s="201"/>
      <c r="WPE73" s="201"/>
      <c r="WPF73" s="201"/>
      <c r="WPG73" s="201"/>
      <c r="WPH73" s="201"/>
      <c r="WPI73" s="201"/>
      <c r="WPJ73" s="201"/>
      <c r="WPK73" s="201"/>
      <c r="WPL73" s="201"/>
      <c r="WPM73" s="201"/>
      <c r="WPN73" s="201"/>
      <c r="WPO73" s="201"/>
      <c r="WPP73" s="201"/>
      <c r="WPQ73" s="201"/>
      <c r="WPR73" s="201"/>
      <c r="WPS73" s="201"/>
      <c r="WPT73" s="201"/>
      <c r="WPU73" s="201"/>
      <c r="WPV73" s="201"/>
      <c r="WPW73" s="201"/>
      <c r="WPX73" s="201"/>
      <c r="WPY73" s="201"/>
      <c r="WPZ73" s="201"/>
      <c r="WQA73" s="201"/>
      <c r="WQB73" s="201"/>
      <c r="WQC73" s="201"/>
      <c r="WQD73" s="201"/>
      <c r="WQE73" s="201"/>
      <c r="WQF73" s="201"/>
      <c r="WQG73" s="201"/>
      <c r="WQH73" s="201"/>
      <c r="WQI73" s="201"/>
      <c r="WQJ73" s="201"/>
      <c r="WQK73" s="201"/>
      <c r="WQL73" s="201"/>
      <c r="WQM73" s="201"/>
      <c r="WQN73" s="201"/>
      <c r="WQO73" s="201"/>
      <c r="WQP73" s="201"/>
      <c r="WQQ73" s="201"/>
      <c r="WQR73" s="201"/>
      <c r="WQS73" s="201"/>
      <c r="WQT73" s="201"/>
      <c r="WQU73" s="201"/>
      <c r="WQV73" s="201"/>
      <c r="WQW73" s="201"/>
      <c r="WQX73" s="201"/>
      <c r="WQY73" s="201"/>
      <c r="WQZ73" s="201"/>
      <c r="WRA73" s="201"/>
      <c r="WRB73" s="201"/>
      <c r="WRC73" s="201"/>
      <c r="WRD73" s="201"/>
      <c r="WRE73" s="201"/>
      <c r="WRF73" s="201"/>
      <c r="WRG73" s="201"/>
      <c r="WRH73" s="201"/>
      <c r="WRI73" s="201"/>
      <c r="WRJ73" s="201"/>
      <c r="WRK73" s="201"/>
      <c r="WRL73" s="201"/>
      <c r="WRM73" s="201"/>
      <c r="WRN73" s="201"/>
      <c r="WRO73" s="201"/>
      <c r="WRP73" s="201"/>
      <c r="WRQ73" s="201"/>
      <c r="WRR73" s="201"/>
      <c r="WRS73" s="201"/>
      <c r="WRT73" s="201"/>
      <c r="WRU73" s="201"/>
      <c r="WRV73" s="201"/>
      <c r="WRW73" s="201"/>
      <c r="WRX73" s="201"/>
      <c r="WRY73" s="201"/>
      <c r="WRZ73" s="201"/>
      <c r="WSA73" s="201"/>
      <c r="WSB73" s="201"/>
      <c r="WSC73" s="201"/>
      <c r="WSD73" s="201"/>
      <c r="WSE73" s="201"/>
      <c r="WSF73" s="201"/>
      <c r="WSG73" s="201"/>
      <c r="WSH73" s="201"/>
      <c r="WSI73" s="201"/>
      <c r="WSJ73" s="201"/>
      <c r="WSK73" s="201"/>
      <c r="WSL73" s="201"/>
      <c r="WSM73" s="201"/>
      <c r="WSN73" s="201"/>
      <c r="WSO73" s="201"/>
      <c r="WSP73" s="201"/>
      <c r="WSQ73" s="201"/>
      <c r="WSR73" s="201"/>
      <c r="WSS73" s="201"/>
      <c r="WST73" s="201"/>
      <c r="WSU73" s="201"/>
      <c r="WSV73" s="201"/>
      <c r="WSW73" s="201"/>
      <c r="WSX73" s="201"/>
      <c r="WSY73" s="201"/>
      <c r="WSZ73" s="201"/>
      <c r="WTA73" s="201"/>
      <c r="WTB73" s="201"/>
      <c r="WTC73" s="201"/>
      <c r="WTD73" s="201"/>
      <c r="WTE73" s="201"/>
      <c r="WTF73" s="201"/>
      <c r="WTG73" s="201"/>
      <c r="WTH73" s="201"/>
      <c r="WTI73" s="201"/>
      <c r="WTJ73" s="201"/>
      <c r="WTK73" s="201"/>
      <c r="WTL73" s="201"/>
      <c r="WTM73" s="201"/>
      <c r="WTN73" s="201"/>
      <c r="WTO73" s="201"/>
      <c r="WTP73" s="201"/>
      <c r="WTQ73" s="201"/>
      <c r="WTR73" s="201"/>
      <c r="WTS73" s="201"/>
      <c r="WTT73" s="201"/>
      <c r="WTU73" s="201"/>
      <c r="WTV73" s="201"/>
      <c r="WTW73" s="201"/>
      <c r="WTX73" s="201"/>
      <c r="WTY73" s="201"/>
      <c r="WTZ73" s="201"/>
      <c r="WUA73" s="201"/>
      <c r="WUB73" s="201"/>
      <c r="WUC73" s="201"/>
      <c r="WUD73" s="201"/>
      <c r="WUE73" s="201"/>
      <c r="WUF73" s="201"/>
      <c r="WUG73" s="201"/>
      <c r="WUH73" s="201"/>
      <c r="WUI73" s="201"/>
      <c r="WUJ73" s="201"/>
      <c r="WUK73" s="201"/>
      <c r="WUL73" s="201"/>
      <c r="WUM73" s="201"/>
      <c r="WUN73" s="201"/>
      <c r="WUO73" s="201"/>
      <c r="WUP73" s="201"/>
      <c r="WUQ73" s="201"/>
      <c r="WUR73" s="201"/>
      <c r="WUS73" s="201"/>
      <c r="WUT73" s="201"/>
      <c r="WUU73" s="201"/>
      <c r="WUV73" s="201"/>
      <c r="WUW73" s="201"/>
      <c r="WUX73" s="201"/>
      <c r="WUY73" s="201"/>
      <c r="WUZ73" s="201"/>
      <c r="WVA73" s="201"/>
      <c r="WVB73" s="201"/>
      <c r="WVC73" s="201"/>
      <c r="WVD73" s="201"/>
      <c r="WVE73" s="201"/>
      <c r="WVF73" s="201"/>
      <c r="WVG73" s="201"/>
      <c r="WVH73" s="201"/>
      <c r="WVI73" s="201"/>
      <c r="WVJ73" s="201"/>
      <c r="WVK73" s="201"/>
      <c r="WVL73" s="201"/>
      <c r="WVM73" s="201"/>
      <c r="WVN73" s="201"/>
      <c r="WVO73" s="201"/>
      <c r="WVP73" s="201"/>
      <c r="WVQ73" s="201"/>
      <c r="WVR73" s="201"/>
      <c r="WVS73" s="201"/>
      <c r="WVT73" s="201"/>
      <c r="WVU73" s="201"/>
      <c r="WVV73" s="201"/>
      <c r="WVW73" s="201"/>
      <c r="WVX73" s="201"/>
      <c r="WVY73" s="201"/>
      <c r="WVZ73" s="201"/>
      <c r="WWA73" s="201"/>
      <c r="WWB73" s="201"/>
      <c r="WWC73" s="201"/>
      <c r="WWD73" s="201"/>
      <c r="WWE73" s="201"/>
      <c r="WWF73" s="201"/>
      <c r="WWG73" s="201"/>
      <c r="WWH73" s="201"/>
      <c r="WWI73" s="201"/>
      <c r="WWJ73" s="201"/>
      <c r="WWK73" s="201"/>
      <c r="WWL73" s="201"/>
      <c r="WWM73" s="201"/>
      <c r="WWN73" s="201"/>
      <c r="WWO73" s="201"/>
      <c r="WWP73" s="201"/>
      <c r="WWQ73" s="201"/>
      <c r="WWR73" s="201"/>
      <c r="WWS73" s="201"/>
      <c r="WWT73" s="201"/>
      <c r="WWU73" s="201"/>
      <c r="WWV73" s="201"/>
      <c r="WWW73" s="201"/>
      <c r="WWX73" s="201"/>
      <c r="WWY73" s="201"/>
      <c r="WWZ73" s="201"/>
      <c r="WXA73" s="201"/>
      <c r="WXB73" s="201"/>
      <c r="WXC73" s="201"/>
      <c r="WXD73" s="201"/>
      <c r="WXE73" s="201"/>
      <c r="WXF73" s="201"/>
      <c r="WXG73" s="201"/>
      <c r="WXH73" s="201"/>
      <c r="WXI73" s="201"/>
      <c r="WXJ73" s="201"/>
      <c r="WXK73" s="201"/>
      <c r="WXL73" s="201"/>
      <c r="WXM73" s="201"/>
      <c r="WXN73" s="201"/>
      <c r="WXO73" s="201"/>
      <c r="WXP73" s="201"/>
      <c r="WXQ73" s="201"/>
      <c r="WXR73" s="201"/>
      <c r="WXS73" s="201"/>
      <c r="WXT73" s="201"/>
      <c r="WXU73" s="201"/>
      <c r="WXV73" s="201"/>
      <c r="WXW73" s="201"/>
      <c r="WXX73" s="201"/>
      <c r="WXY73" s="201"/>
      <c r="WXZ73" s="201"/>
      <c r="WYA73" s="201"/>
      <c r="WYB73" s="201"/>
      <c r="WYC73" s="201"/>
      <c r="WYD73" s="201"/>
      <c r="WYE73" s="201"/>
      <c r="WYF73" s="201"/>
      <c r="WYG73" s="201"/>
      <c r="WYH73" s="201"/>
      <c r="WYI73" s="201"/>
      <c r="WYJ73" s="201"/>
      <c r="WYK73" s="201"/>
      <c r="WYL73" s="201"/>
      <c r="WYM73" s="201"/>
      <c r="WYN73" s="201"/>
      <c r="WYO73" s="201"/>
      <c r="WYP73" s="201"/>
      <c r="WYQ73" s="201"/>
      <c r="WYR73" s="201"/>
      <c r="WYS73" s="201"/>
      <c r="WYT73" s="201"/>
      <c r="WYU73" s="201"/>
      <c r="WYV73" s="201"/>
      <c r="WYW73" s="201"/>
      <c r="WYX73" s="201"/>
      <c r="WYY73" s="201"/>
      <c r="WYZ73" s="201"/>
      <c r="WZA73" s="201"/>
      <c r="WZB73" s="201"/>
      <c r="WZC73" s="201"/>
      <c r="WZD73" s="201"/>
      <c r="WZE73" s="201"/>
      <c r="WZF73" s="201"/>
      <c r="WZG73" s="201"/>
      <c r="WZH73" s="201"/>
      <c r="WZI73" s="201"/>
      <c r="WZJ73" s="201"/>
      <c r="WZK73" s="201"/>
      <c r="WZL73" s="201"/>
      <c r="WZM73" s="201"/>
      <c r="WZN73" s="201"/>
      <c r="WZO73" s="201"/>
      <c r="WZP73" s="201"/>
      <c r="WZQ73" s="201"/>
      <c r="WZR73" s="201"/>
      <c r="WZS73" s="201"/>
      <c r="WZT73" s="201"/>
      <c r="WZU73" s="201"/>
      <c r="WZV73" s="201"/>
      <c r="WZW73" s="201"/>
      <c r="WZX73" s="201"/>
      <c r="WZY73" s="201"/>
      <c r="WZZ73" s="201"/>
      <c r="XAA73" s="201"/>
      <c r="XAB73" s="201"/>
      <c r="XAC73" s="201"/>
      <c r="XAD73" s="201"/>
      <c r="XAE73" s="201"/>
      <c r="XAF73" s="201"/>
      <c r="XAG73" s="201"/>
      <c r="XAH73" s="201"/>
      <c r="XAI73" s="201"/>
      <c r="XAJ73" s="201"/>
      <c r="XAK73" s="201"/>
      <c r="XAL73" s="201"/>
      <c r="XAM73" s="201"/>
      <c r="XAN73" s="201"/>
      <c r="XAO73" s="201"/>
      <c r="XAP73" s="201"/>
      <c r="XAQ73" s="201"/>
      <c r="XAR73" s="201"/>
      <c r="XAS73" s="201"/>
      <c r="XAT73" s="201"/>
      <c r="XAU73" s="201"/>
      <c r="XAV73" s="201"/>
      <c r="XAW73" s="201"/>
      <c r="XAX73" s="201"/>
      <c r="XAY73" s="201"/>
      <c r="XAZ73" s="201"/>
      <c r="XBA73" s="201"/>
      <c r="XBB73" s="201"/>
      <c r="XBC73" s="201"/>
      <c r="XBD73" s="201"/>
      <c r="XBE73" s="201"/>
      <c r="XBF73" s="201"/>
      <c r="XBG73" s="201"/>
      <c r="XBH73" s="201"/>
      <c r="XBI73" s="201"/>
      <c r="XBJ73" s="201"/>
      <c r="XBK73" s="201"/>
      <c r="XBL73" s="201"/>
      <c r="XBM73" s="201"/>
      <c r="XBN73" s="201"/>
      <c r="XBO73" s="201"/>
      <c r="XBP73" s="201"/>
      <c r="XBQ73" s="201"/>
      <c r="XBR73" s="201"/>
      <c r="XBS73" s="201"/>
      <c r="XBT73" s="201"/>
      <c r="XBU73" s="201"/>
      <c r="XBV73" s="201"/>
      <c r="XBW73" s="201"/>
      <c r="XBX73" s="201"/>
      <c r="XBY73" s="201"/>
      <c r="XBZ73" s="201"/>
      <c r="XCA73" s="201"/>
      <c r="XCB73" s="201"/>
      <c r="XCC73" s="201"/>
      <c r="XCD73" s="201"/>
      <c r="XCE73" s="201"/>
      <c r="XCF73" s="201"/>
      <c r="XCG73" s="201"/>
      <c r="XCH73" s="201"/>
      <c r="XCI73" s="201"/>
      <c r="XCJ73" s="201"/>
      <c r="XCK73" s="201"/>
      <c r="XCL73" s="201"/>
      <c r="XCM73" s="201"/>
      <c r="XCN73" s="201"/>
      <c r="XCO73" s="201"/>
      <c r="XCP73" s="201"/>
      <c r="XCQ73" s="201"/>
      <c r="XCR73" s="201"/>
      <c r="XCS73" s="201"/>
      <c r="XCT73" s="201"/>
      <c r="XCU73" s="201"/>
      <c r="XCV73" s="201"/>
      <c r="XCW73" s="201"/>
      <c r="XCX73" s="201"/>
      <c r="XCY73" s="201"/>
      <c r="XCZ73" s="201"/>
      <c r="XDA73" s="201"/>
      <c r="XDB73" s="201"/>
      <c r="XDC73" s="201"/>
      <c r="XDD73" s="201"/>
      <c r="XDE73" s="201"/>
      <c r="XDF73" s="201"/>
      <c r="XDG73" s="201"/>
      <c r="XDH73" s="201"/>
      <c r="XDI73" s="201"/>
      <c r="XDJ73" s="201"/>
      <c r="XDK73" s="201"/>
      <c r="XDL73" s="201"/>
      <c r="XDM73" s="201"/>
      <c r="XDN73" s="201"/>
      <c r="XDO73" s="201"/>
      <c r="XDP73" s="201"/>
      <c r="XDQ73" s="201"/>
      <c r="XDR73" s="201"/>
      <c r="XDS73" s="201"/>
      <c r="XDT73" s="201"/>
      <c r="XDU73" s="201"/>
      <c r="XDV73" s="201"/>
      <c r="XDW73" s="201"/>
      <c r="XDX73" s="201"/>
      <c r="XDY73" s="201"/>
      <c r="XDZ73" s="201"/>
      <c r="XEA73" s="201"/>
      <c r="XEB73" s="201"/>
      <c r="XEC73" s="201"/>
      <c r="XED73" s="201"/>
      <c r="XEE73" s="201"/>
      <c r="XEF73" s="201"/>
      <c r="XEG73" s="201"/>
      <c r="XEH73" s="201"/>
      <c r="XEI73" s="201"/>
      <c r="XEJ73" s="201"/>
      <c r="XEK73" s="201"/>
      <c r="XEL73" s="201"/>
      <c r="XEM73" s="201"/>
      <c r="XEN73" s="201"/>
      <c r="XEO73" s="201"/>
      <c r="XEP73" s="201"/>
      <c r="XEQ73" s="201"/>
      <c r="XER73" s="201"/>
      <c r="XES73" s="201"/>
      <c r="XET73" s="201"/>
      <c r="XEU73" s="201"/>
      <c r="XEV73" s="201"/>
      <c r="XEW73" s="201"/>
      <c r="XEX73" s="201"/>
      <c r="XEY73" s="201"/>
      <c r="XEZ73" s="201"/>
      <c r="XFA73" s="201"/>
    </row>
    <row r="74" spans="1:16381" s="201" customFormat="1" ht="15" customHeight="1" x14ac:dyDescent="0.2">
      <c r="A74" s="196">
        <v>58</v>
      </c>
      <c r="B74" s="211" t="s">
        <v>227</v>
      </c>
      <c r="C74" s="7" t="s">
        <v>273</v>
      </c>
      <c r="D74" s="7" t="s">
        <v>274</v>
      </c>
      <c r="E74" s="197" t="s">
        <v>322</v>
      </c>
      <c r="F74" s="198" t="s">
        <v>177</v>
      </c>
      <c r="G74" s="199" t="s">
        <v>544</v>
      </c>
      <c r="I74" s="199">
        <v>23</v>
      </c>
      <c r="J74" s="199" t="s">
        <v>571</v>
      </c>
      <c r="K74" s="199" t="s">
        <v>572</v>
      </c>
      <c r="L74" s="201" t="s">
        <v>573</v>
      </c>
      <c r="M74" s="199">
        <v>4</v>
      </c>
      <c r="N74" s="325" t="s">
        <v>574</v>
      </c>
      <c r="O74" s="213" t="s">
        <v>174</v>
      </c>
      <c r="P74" s="214" t="s">
        <v>178</v>
      </c>
      <c r="Q74" s="256" t="s">
        <v>575</v>
      </c>
      <c r="R74" s="257" t="s">
        <v>576</v>
      </c>
      <c r="S74" s="258" t="s">
        <v>577</v>
      </c>
      <c r="T74" s="259" t="s">
        <v>578</v>
      </c>
      <c r="U74" s="279" t="s">
        <v>579</v>
      </c>
      <c r="V74" s="279" t="s">
        <v>580</v>
      </c>
      <c r="W74" s="7" t="s">
        <v>228</v>
      </c>
      <c r="X74" s="199">
        <f t="shared" si="6"/>
        <v>16</v>
      </c>
      <c r="Y74" s="198"/>
      <c r="Z74" s="199"/>
      <c r="AA74" s="199"/>
      <c r="AB74" s="207" t="s">
        <v>334</v>
      </c>
      <c r="AE74" s="199">
        <v>0</v>
      </c>
      <c r="AF74" s="199">
        <f t="shared" si="10"/>
        <v>16</v>
      </c>
      <c r="AG74" s="199">
        <f t="shared" si="11"/>
        <v>16</v>
      </c>
      <c r="AH74" s="209"/>
      <c r="AI74" s="209">
        <f t="shared" si="12"/>
        <v>0</v>
      </c>
      <c r="AJ74" s="209">
        <f t="shared" si="13"/>
        <v>0</v>
      </c>
      <c r="AK74" s="209">
        <f t="shared" si="14"/>
        <v>0</v>
      </c>
      <c r="AL74" s="199"/>
      <c r="AM74" s="199"/>
      <c r="AN74" s="199"/>
      <c r="AO74" s="199"/>
      <c r="AP74" s="199"/>
      <c r="AQ74" s="199" t="s">
        <v>297</v>
      </c>
      <c r="AR74" s="198"/>
      <c r="AS74" s="7"/>
      <c r="AT74" s="7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190"/>
      <c r="HH74" s="313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</row>
    <row r="75" spans="1:16381" s="201" customFormat="1" ht="15" customHeight="1" x14ac:dyDescent="0.2">
      <c r="A75" s="196">
        <v>59</v>
      </c>
      <c r="B75" s="7" t="s">
        <v>227</v>
      </c>
      <c r="C75" s="7" t="s">
        <v>273</v>
      </c>
      <c r="D75" s="7" t="s">
        <v>274</v>
      </c>
      <c r="E75" s="197" t="s">
        <v>275</v>
      </c>
      <c r="F75" s="198" t="s">
        <v>177</v>
      </c>
      <c r="G75" s="199" t="s">
        <v>544</v>
      </c>
      <c r="I75" s="199">
        <v>23</v>
      </c>
      <c r="J75" s="199" t="s">
        <v>581</v>
      </c>
      <c r="K75" s="199" t="s">
        <v>582</v>
      </c>
      <c r="L75" s="201" t="s">
        <v>583</v>
      </c>
      <c r="M75" s="202">
        <v>4</v>
      </c>
      <c r="N75" s="333" t="s">
        <v>584</v>
      </c>
      <c r="O75" s="213" t="s">
        <v>174</v>
      </c>
      <c r="P75" s="229" t="s">
        <v>179</v>
      </c>
      <c r="Q75" s="316">
        <v>35897949</v>
      </c>
      <c r="R75" s="245" t="s">
        <v>177</v>
      </c>
      <c r="S75" s="317" t="s">
        <v>585</v>
      </c>
      <c r="T75" s="334" t="s">
        <v>586</v>
      </c>
      <c r="U75" s="246" t="s">
        <v>587</v>
      </c>
      <c r="V75" s="246">
        <v>3012854294</v>
      </c>
      <c r="W75" s="7" t="s">
        <v>228</v>
      </c>
      <c r="X75" s="199">
        <f t="shared" si="6"/>
        <v>16</v>
      </c>
      <c r="Y75" s="198" t="s">
        <v>395</v>
      </c>
      <c r="Z75" s="199"/>
      <c r="AA75" s="199"/>
      <c r="AB75" s="207" t="s">
        <v>343</v>
      </c>
      <c r="AE75" s="199">
        <f t="shared" si="9"/>
        <v>16</v>
      </c>
      <c r="AF75" s="199">
        <f t="shared" si="10"/>
        <v>16</v>
      </c>
      <c r="AG75" s="199">
        <f t="shared" si="11"/>
        <v>32</v>
      </c>
      <c r="AH75" s="209"/>
      <c r="AI75" s="209">
        <f t="shared" si="12"/>
        <v>0</v>
      </c>
      <c r="AJ75" s="209">
        <f t="shared" si="13"/>
        <v>0</v>
      </c>
      <c r="AK75" s="209">
        <f t="shared" si="14"/>
        <v>0</v>
      </c>
      <c r="AL75" s="199"/>
      <c r="AM75" s="199"/>
      <c r="AN75" s="199"/>
      <c r="AO75" s="199"/>
      <c r="AP75" s="199"/>
      <c r="AQ75" s="199"/>
      <c r="AR75" s="198"/>
      <c r="AS75" s="7"/>
      <c r="AT75" s="7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190"/>
      <c r="HH75" s="313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</row>
    <row r="76" spans="1:16381" s="201" customFormat="1" ht="15" customHeight="1" x14ac:dyDescent="0.2">
      <c r="A76" s="196">
        <v>60</v>
      </c>
      <c r="B76" s="7" t="s">
        <v>227</v>
      </c>
      <c r="C76" s="7" t="s">
        <v>273</v>
      </c>
      <c r="D76" s="7" t="s">
        <v>274</v>
      </c>
      <c r="E76" s="197" t="s">
        <v>298</v>
      </c>
      <c r="F76" s="198" t="s">
        <v>177</v>
      </c>
      <c r="G76" s="199" t="s">
        <v>457</v>
      </c>
      <c r="I76" s="199">
        <v>20</v>
      </c>
      <c r="J76" s="199" t="s">
        <v>464</v>
      </c>
      <c r="K76" s="199" t="s">
        <v>465</v>
      </c>
      <c r="L76" s="201" t="s">
        <v>466</v>
      </c>
      <c r="M76" s="202">
        <v>2</v>
      </c>
      <c r="N76" s="213" t="s">
        <v>471</v>
      </c>
      <c r="O76" s="213" t="s">
        <v>351</v>
      </c>
      <c r="P76" s="214" t="s">
        <v>445</v>
      </c>
      <c r="Q76" s="278">
        <v>43612431</v>
      </c>
      <c r="R76" s="257" t="s">
        <v>177</v>
      </c>
      <c r="S76" s="279" t="s">
        <v>472</v>
      </c>
      <c r="T76" s="298" t="s">
        <v>473</v>
      </c>
      <c r="U76" s="297">
        <v>4963261</v>
      </c>
      <c r="V76" s="297">
        <v>3113036372</v>
      </c>
      <c r="W76" s="7" t="s">
        <v>228</v>
      </c>
      <c r="X76" s="199">
        <f t="shared" ref="X76:X149" si="17">M76*4</f>
        <v>8</v>
      </c>
      <c r="Y76" s="247" t="s">
        <v>423</v>
      </c>
      <c r="Z76" s="199"/>
      <c r="AA76" s="199"/>
      <c r="AB76" s="207" t="s">
        <v>546</v>
      </c>
      <c r="AC76" s="7"/>
      <c r="AD76" s="7"/>
      <c r="AE76" s="199">
        <f t="shared" si="9"/>
        <v>8</v>
      </c>
      <c r="AF76" s="199">
        <f t="shared" si="10"/>
        <v>8</v>
      </c>
      <c r="AG76" s="199">
        <f t="shared" si="11"/>
        <v>16</v>
      </c>
      <c r="AH76" s="209"/>
      <c r="AI76" s="209">
        <f t="shared" si="12"/>
        <v>0</v>
      </c>
      <c r="AJ76" s="209">
        <f t="shared" si="13"/>
        <v>0</v>
      </c>
      <c r="AK76" s="209">
        <f t="shared" si="14"/>
        <v>0</v>
      </c>
      <c r="AL76" s="199"/>
      <c r="AM76" s="199"/>
      <c r="AN76" s="199"/>
      <c r="AO76" s="199"/>
      <c r="AP76" s="199"/>
      <c r="AQ76" s="7"/>
      <c r="AR76" s="198"/>
      <c r="AS76" s="7"/>
      <c r="AT76" s="7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190"/>
      <c r="HH76" s="313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</row>
    <row r="77" spans="1:16381" s="201" customFormat="1" ht="15" customHeight="1" x14ac:dyDescent="0.2">
      <c r="A77" s="196">
        <v>61</v>
      </c>
      <c r="B77" s="7" t="s">
        <v>227</v>
      </c>
      <c r="C77" s="7" t="s">
        <v>273</v>
      </c>
      <c r="D77" s="7" t="s">
        <v>274</v>
      </c>
      <c r="E77" s="197" t="s">
        <v>275</v>
      </c>
      <c r="F77" s="335" t="s">
        <v>177</v>
      </c>
      <c r="G77" s="199" t="s">
        <v>457</v>
      </c>
      <c r="I77" s="199">
        <v>21</v>
      </c>
      <c r="J77" s="199" t="s">
        <v>481</v>
      </c>
      <c r="K77" s="199" t="s">
        <v>482</v>
      </c>
      <c r="L77" s="201" t="s">
        <v>483</v>
      </c>
      <c r="M77" s="202">
        <v>4</v>
      </c>
      <c r="N77" s="325" t="s">
        <v>574</v>
      </c>
      <c r="O77" s="213" t="s">
        <v>174</v>
      </c>
      <c r="P77" s="214" t="s">
        <v>178</v>
      </c>
      <c r="Q77" s="256" t="s">
        <v>575</v>
      </c>
      <c r="R77" s="257" t="s">
        <v>576</v>
      </c>
      <c r="S77" s="258" t="s">
        <v>577</v>
      </c>
      <c r="T77" s="259" t="s">
        <v>578</v>
      </c>
      <c r="U77" s="279" t="s">
        <v>579</v>
      </c>
      <c r="V77" s="279" t="s">
        <v>580</v>
      </c>
      <c r="W77" s="7" t="s">
        <v>228</v>
      </c>
      <c r="X77" s="199">
        <f t="shared" si="17"/>
        <v>16</v>
      </c>
      <c r="Y77" s="198" t="s">
        <v>395</v>
      </c>
      <c r="Z77" s="199"/>
      <c r="AA77" s="199"/>
      <c r="AB77" s="207" t="s">
        <v>343</v>
      </c>
      <c r="AE77" s="199">
        <f t="shared" si="9"/>
        <v>16</v>
      </c>
      <c r="AF77" s="199">
        <f t="shared" si="10"/>
        <v>16</v>
      </c>
      <c r="AG77" s="199">
        <f t="shared" si="11"/>
        <v>32</v>
      </c>
      <c r="AH77" s="209"/>
      <c r="AI77" s="209">
        <f t="shared" si="12"/>
        <v>0</v>
      </c>
      <c r="AJ77" s="209">
        <f t="shared" si="13"/>
        <v>0</v>
      </c>
      <c r="AK77" s="209">
        <f t="shared" si="14"/>
        <v>0</v>
      </c>
      <c r="AL77" s="199"/>
      <c r="AM77" s="199"/>
      <c r="AN77" s="199"/>
      <c r="AO77" s="199"/>
      <c r="AP77" s="199"/>
      <c r="AQ77" s="7"/>
      <c r="AR77" s="7"/>
      <c r="AS77" s="7"/>
      <c r="AT77" s="7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190"/>
      <c r="HH77" s="313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</row>
    <row r="78" spans="1:16381" s="201" customFormat="1" ht="21.75" customHeight="1" x14ac:dyDescent="0.2">
      <c r="A78" s="196">
        <v>62</v>
      </c>
      <c r="B78" s="7" t="s">
        <v>227</v>
      </c>
      <c r="C78" s="7" t="s">
        <v>273</v>
      </c>
      <c r="D78" s="7" t="s">
        <v>274</v>
      </c>
      <c r="E78" s="197" t="s">
        <v>322</v>
      </c>
      <c r="F78" s="198" t="s">
        <v>177</v>
      </c>
      <c r="G78" s="199" t="s">
        <v>457</v>
      </c>
      <c r="I78" s="199">
        <v>21</v>
      </c>
      <c r="J78" s="199" t="s">
        <v>458</v>
      </c>
      <c r="K78" s="199" t="s">
        <v>459</v>
      </c>
      <c r="L78" s="201" t="s">
        <v>460</v>
      </c>
      <c r="M78" s="199">
        <v>3</v>
      </c>
      <c r="N78" s="243" t="s">
        <v>584</v>
      </c>
      <c r="O78" s="213" t="s">
        <v>174</v>
      </c>
      <c r="P78" s="229" t="s">
        <v>179</v>
      </c>
      <c r="Q78" s="316">
        <v>35897949</v>
      </c>
      <c r="R78" s="245" t="s">
        <v>177</v>
      </c>
      <c r="S78" s="317" t="s">
        <v>585</v>
      </c>
      <c r="T78" s="334" t="s">
        <v>586</v>
      </c>
      <c r="U78" s="246" t="s">
        <v>587</v>
      </c>
      <c r="V78" s="246">
        <v>3012854294</v>
      </c>
      <c r="W78" s="7" t="s">
        <v>228</v>
      </c>
      <c r="X78" s="199">
        <f t="shared" si="17"/>
        <v>12</v>
      </c>
      <c r="Y78" s="198" t="s">
        <v>456</v>
      </c>
      <c r="Z78" s="199"/>
      <c r="AA78" s="199"/>
      <c r="AB78" s="207" t="s">
        <v>334</v>
      </c>
      <c r="AC78" s="7"/>
      <c r="AD78" s="7"/>
      <c r="AE78" s="199">
        <f t="shared" si="9"/>
        <v>12</v>
      </c>
      <c r="AF78" s="199">
        <f t="shared" si="10"/>
        <v>12</v>
      </c>
      <c r="AG78" s="199">
        <f t="shared" si="11"/>
        <v>24</v>
      </c>
      <c r="AH78" s="209"/>
      <c r="AI78" s="209">
        <f t="shared" si="12"/>
        <v>0</v>
      </c>
      <c r="AJ78" s="209">
        <f t="shared" si="13"/>
        <v>0</v>
      </c>
      <c r="AK78" s="209">
        <f t="shared" si="14"/>
        <v>0</v>
      </c>
      <c r="AL78" s="199"/>
      <c r="AM78" s="199"/>
      <c r="AN78" s="199"/>
      <c r="AO78" s="199"/>
      <c r="AP78" s="199"/>
      <c r="AQ78" s="7"/>
      <c r="AR78" s="7"/>
      <c r="AS78" s="7"/>
      <c r="AT78" s="7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190"/>
      <c r="HH78" s="313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</row>
    <row r="79" spans="1:16381" s="201" customFormat="1" ht="15" customHeight="1" x14ac:dyDescent="0.2">
      <c r="A79" s="196">
        <v>63</v>
      </c>
      <c r="B79" s="7" t="s">
        <v>227</v>
      </c>
      <c r="C79" s="7" t="s">
        <v>273</v>
      </c>
      <c r="D79" s="7" t="s">
        <v>274</v>
      </c>
      <c r="E79" s="197" t="s">
        <v>322</v>
      </c>
      <c r="F79" s="198" t="s">
        <v>177</v>
      </c>
      <c r="G79" s="199" t="s">
        <v>588</v>
      </c>
      <c r="I79" s="199">
        <v>17</v>
      </c>
      <c r="J79" s="199" t="s">
        <v>389</v>
      </c>
      <c r="K79" s="199" t="s">
        <v>390</v>
      </c>
      <c r="L79" s="201" t="s">
        <v>391</v>
      </c>
      <c r="M79" s="199">
        <v>2</v>
      </c>
      <c r="N79" s="243" t="s">
        <v>545</v>
      </c>
      <c r="O79" s="213" t="s">
        <v>174</v>
      </c>
      <c r="P79" s="214" t="s">
        <v>230</v>
      </c>
      <c r="Q79" s="316">
        <v>43634617</v>
      </c>
      <c r="R79" s="229" t="s">
        <v>177</v>
      </c>
      <c r="S79" s="317" t="s">
        <v>231</v>
      </c>
      <c r="T79" s="318" t="s">
        <v>235</v>
      </c>
      <c r="U79" s="213"/>
      <c r="V79" s="319" t="s">
        <v>232</v>
      </c>
      <c r="W79" s="7" t="s">
        <v>228</v>
      </c>
      <c r="X79" s="199">
        <f t="shared" si="17"/>
        <v>8</v>
      </c>
      <c r="Y79" s="336"/>
      <c r="AB79" s="207" t="s">
        <v>417</v>
      </c>
      <c r="AC79" s="7"/>
      <c r="AD79" s="7"/>
      <c r="AE79" s="199">
        <v>0</v>
      </c>
      <c r="AF79" s="199">
        <f t="shared" si="10"/>
        <v>8</v>
      </c>
      <c r="AG79" s="199">
        <f t="shared" si="11"/>
        <v>8</v>
      </c>
      <c r="AH79" s="209"/>
      <c r="AI79" s="209">
        <f t="shared" si="12"/>
        <v>0</v>
      </c>
      <c r="AJ79" s="209">
        <f t="shared" si="13"/>
        <v>0</v>
      </c>
      <c r="AK79" s="209">
        <f t="shared" si="14"/>
        <v>0</v>
      </c>
      <c r="AL79" s="199"/>
      <c r="AM79" s="199"/>
      <c r="AN79" s="199"/>
      <c r="AO79" s="199"/>
      <c r="AP79" s="199"/>
      <c r="AQ79" s="7"/>
      <c r="AR79" s="7"/>
      <c r="AS79" s="7"/>
      <c r="AT79" s="7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190"/>
      <c r="HH79" s="313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</row>
    <row r="80" spans="1:16381" s="201" customFormat="1" ht="15" customHeight="1" x14ac:dyDescent="0.2">
      <c r="A80" s="196">
        <v>64</v>
      </c>
      <c r="B80" s="7" t="s">
        <v>227</v>
      </c>
      <c r="C80" s="7" t="s">
        <v>273</v>
      </c>
      <c r="D80" s="7" t="s">
        <v>274</v>
      </c>
      <c r="E80" s="197" t="s">
        <v>275</v>
      </c>
      <c r="F80" s="198" t="s">
        <v>177</v>
      </c>
      <c r="G80" s="199" t="s">
        <v>457</v>
      </c>
      <c r="I80" s="199">
        <v>21</v>
      </c>
      <c r="J80" s="199" t="s">
        <v>474</v>
      </c>
      <c r="K80" s="199" t="s">
        <v>475</v>
      </c>
      <c r="L80" s="201" t="s">
        <v>476</v>
      </c>
      <c r="M80" s="202">
        <v>4</v>
      </c>
      <c r="N80" s="255" t="s">
        <v>589</v>
      </c>
      <c r="O80" s="337" t="s">
        <v>174</v>
      </c>
      <c r="P80" s="7" t="s">
        <v>178</v>
      </c>
      <c r="Q80" s="252">
        <v>43566336</v>
      </c>
      <c r="R80" s="198" t="s">
        <v>177</v>
      </c>
      <c r="S80" s="198" t="s">
        <v>590</v>
      </c>
      <c r="T80" s="253" t="s">
        <v>591</v>
      </c>
      <c r="U80" s="199" t="s">
        <v>592</v>
      </c>
      <c r="V80" s="199">
        <v>3146624811</v>
      </c>
      <c r="W80" s="7" t="s">
        <v>228</v>
      </c>
      <c r="X80" s="199">
        <f>M80*4</f>
        <v>16</v>
      </c>
      <c r="Y80" s="198" t="s">
        <v>409</v>
      </c>
      <c r="Z80" s="199"/>
      <c r="AA80" s="199"/>
      <c r="AB80" s="207"/>
      <c r="AC80" s="7"/>
      <c r="AD80" s="7"/>
      <c r="AE80" s="199">
        <f>M80*4</f>
        <v>16</v>
      </c>
      <c r="AF80" s="199">
        <v>0</v>
      </c>
      <c r="AG80" s="199">
        <f>SUM(AE80:AF80)</f>
        <v>16</v>
      </c>
      <c r="AH80" s="209"/>
      <c r="AI80" s="209">
        <f>AH80*AE80</f>
        <v>0</v>
      </c>
      <c r="AJ80" s="209">
        <f>AH80*AF80</f>
        <v>0</v>
      </c>
      <c r="AK80" s="209">
        <f>SUM(AI80:AJ80)</f>
        <v>0</v>
      </c>
      <c r="AL80" s="199"/>
      <c r="AM80" s="199"/>
      <c r="AN80" s="199"/>
      <c r="AO80" s="199"/>
      <c r="AP80" s="199"/>
      <c r="AQ80" s="7"/>
      <c r="AR80" s="198"/>
      <c r="AS80" s="7"/>
      <c r="AT80" s="7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190"/>
      <c r="HH80" s="313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</row>
    <row r="81" spans="1:16381" s="201" customFormat="1" ht="15" customHeight="1" x14ac:dyDescent="0.2">
      <c r="A81" s="196">
        <v>64</v>
      </c>
      <c r="B81" s="7" t="s">
        <v>227</v>
      </c>
      <c r="C81" s="7" t="s">
        <v>273</v>
      </c>
      <c r="D81" s="7" t="s">
        <v>274</v>
      </c>
      <c r="E81" s="197" t="s">
        <v>275</v>
      </c>
      <c r="F81" s="335" t="s">
        <v>177</v>
      </c>
      <c r="G81" s="199" t="s">
        <v>457</v>
      </c>
      <c r="I81" s="199">
        <v>21</v>
      </c>
      <c r="J81" s="199" t="s">
        <v>474</v>
      </c>
      <c r="K81" s="199" t="s">
        <v>475</v>
      </c>
      <c r="L81" s="201" t="s">
        <v>476</v>
      </c>
      <c r="M81" s="202">
        <v>4</v>
      </c>
      <c r="N81" s="338" t="s">
        <v>593</v>
      </c>
      <c r="O81" s="339" t="s">
        <v>174</v>
      </c>
      <c r="P81" s="340" t="s">
        <v>230</v>
      </c>
      <c r="Q81" s="341">
        <v>43400257</v>
      </c>
      <c r="R81" s="342" t="s">
        <v>594</v>
      </c>
      <c r="S81" s="343" t="s">
        <v>595</v>
      </c>
      <c r="T81" s="344" t="s">
        <v>596</v>
      </c>
      <c r="U81" s="345">
        <v>3387964</v>
      </c>
      <c r="V81" s="345">
        <v>3165807047</v>
      </c>
      <c r="W81" s="7" t="s">
        <v>228</v>
      </c>
      <c r="X81" s="199">
        <f t="shared" si="17"/>
        <v>16</v>
      </c>
      <c r="Y81" s="198"/>
      <c r="Z81" s="199"/>
      <c r="AA81" s="199"/>
      <c r="AB81" s="207" t="s">
        <v>343</v>
      </c>
      <c r="AC81" s="7"/>
      <c r="AD81" s="7"/>
      <c r="AE81" s="199">
        <v>0</v>
      </c>
      <c r="AF81" s="199">
        <f t="shared" si="10"/>
        <v>16</v>
      </c>
      <c r="AG81" s="199">
        <f t="shared" si="11"/>
        <v>16</v>
      </c>
      <c r="AH81" s="209"/>
      <c r="AI81" s="209">
        <f t="shared" si="12"/>
        <v>0</v>
      </c>
      <c r="AJ81" s="209">
        <f t="shared" si="13"/>
        <v>0</v>
      </c>
      <c r="AK81" s="209">
        <f t="shared" si="14"/>
        <v>0</v>
      </c>
      <c r="AL81" s="199"/>
      <c r="AM81" s="199"/>
      <c r="AN81" s="199"/>
      <c r="AO81" s="199"/>
      <c r="AP81" s="199"/>
      <c r="AQ81" s="7"/>
      <c r="AR81" s="198"/>
      <c r="AS81" s="7"/>
      <c r="AT81" s="7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190"/>
      <c r="HH81" s="313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</row>
    <row r="82" spans="1:16381" s="7" customFormat="1" ht="15" customHeight="1" x14ac:dyDescent="0.2">
      <c r="A82" s="7">
        <v>65</v>
      </c>
      <c r="B82" s="7" t="s">
        <v>227</v>
      </c>
      <c r="C82" s="7" t="s">
        <v>273</v>
      </c>
      <c r="D82" s="7" t="s">
        <v>274</v>
      </c>
      <c r="E82" s="197" t="s">
        <v>275</v>
      </c>
      <c r="F82" s="198" t="s">
        <v>177</v>
      </c>
      <c r="G82" s="199" t="s">
        <v>597</v>
      </c>
      <c r="I82" s="199">
        <v>12</v>
      </c>
      <c r="J82" s="199" t="s">
        <v>598</v>
      </c>
      <c r="K82" s="199" t="s">
        <v>599</v>
      </c>
      <c r="L82" s="7" t="s">
        <v>600</v>
      </c>
      <c r="M82" s="202">
        <v>4</v>
      </c>
      <c r="N82" s="235" t="s">
        <v>601</v>
      </c>
      <c r="O82" s="213" t="s">
        <v>182</v>
      </c>
      <c r="P82" s="229" t="s">
        <v>230</v>
      </c>
      <c r="Q82" s="346">
        <v>71790017</v>
      </c>
      <c r="R82" s="300" t="s">
        <v>177</v>
      </c>
      <c r="S82" s="226" t="s">
        <v>602</v>
      </c>
      <c r="T82" s="293" t="s">
        <v>603</v>
      </c>
      <c r="U82" s="347">
        <v>3663423</v>
      </c>
      <c r="V82" s="347"/>
      <c r="W82" s="7" t="s">
        <v>228</v>
      </c>
      <c r="X82" s="199">
        <f t="shared" si="17"/>
        <v>16</v>
      </c>
      <c r="Y82" s="198" t="s">
        <v>395</v>
      </c>
      <c r="Z82" s="199"/>
      <c r="AA82" s="199"/>
      <c r="AB82" s="207"/>
      <c r="AE82" s="199">
        <f t="shared" si="9"/>
        <v>16</v>
      </c>
      <c r="AF82" s="199">
        <v>0</v>
      </c>
      <c r="AG82" s="199">
        <f t="shared" si="11"/>
        <v>16</v>
      </c>
      <c r="AH82" s="209"/>
      <c r="AI82" s="209">
        <f t="shared" si="12"/>
        <v>0</v>
      </c>
      <c r="AJ82" s="209">
        <f t="shared" si="13"/>
        <v>0</v>
      </c>
      <c r="AK82" s="209">
        <f t="shared" si="14"/>
        <v>0</v>
      </c>
      <c r="AL82" s="199"/>
      <c r="AM82" s="199"/>
      <c r="AN82" s="199"/>
      <c r="AO82" s="199"/>
      <c r="AP82" s="199"/>
      <c r="AR82" s="198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190"/>
      <c r="HH82" s="313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</row>
    <row r="83" spans="1:16381" s="7" customFormat="1" ht="15" customHeight="1" x14ac:dyDescent="0.2">
      <c r="A83" s="7">
        <v>65</v>
      </c>
      <c r="B83" s="7" t="s">
        <v>227</v>
      </c>
      <c r="C83" s="7" t="s">
        <v>273</v>
      </c>
      <c r="D83" s="7" t="s">
        <v>274</v>
      </c>
      <c r="E83" s="197" t="s">
        <v>275</v>
      </c>
      <c r="F83" s="335" t="s">
        <v>177</v>
      </c>
      <c r="G83" s="199" t="s">
        <v>597</v>
      </c>
      <c r="I83" s="199">
        <v>12</v>
      </c>
      <c r="J83" s="199" t="s">
        <v>598</v>
      </c>
      <c r="K83" s="199" t="s">
        <v>599</v>
      </c>
      <c r="L83" s="7" t="s">
        <v>600</v>
      </c>
      <c r="M83" s="202">
        <v>4</v>
      </c>
      <c r="N83" s="338" t="s">
        <v>593</v>
      </c>
      <c r="O83" s="339" t="s">
        <v>174</v>
      </c>
      <c r="P83" s="340" t="s">
        <v>230</v>
      </c>
      <c r="Q83" s="341">
        <v>43400257</v>
      </c>
      <c r="R83" s="342" t="s">
        <v>594</v>
      </c>
      <c r="S83" s="343" t="s">
        <v>595</v>
      </c>
      <c r="T83" s="344" t="s">
        <v>596</v>
      </c>
      <c r="U83" s="345">
        <v>3387964</v>
      </c>
      <c r="V83" s="345">
        <v>3165807047</v>
      </c>
      <c r="W83" s="7" t="s">
        <v>228</v>
      </c>
      <c r="X83" s="199">
        <f>M83*4</f>
        <v>16</v>
      </c>
      <c r="Y83" s="198"/>
      <c r="Z83" s="199"/>
      <c r="AA83" s="199"/>
      <c r="AB83" s="207" t="s">
        <v>343</v>
      </c>
      <c r="AE83" s="199">
        <v>0</v>
      </c>
      <c r="AF83" s="199">
        <f>M83*4</f>
        <v>16</v>
      </c>
      <c r="AG83" s="199">
        <f>SUM(AE83:AF83)</f>
        <v>16</v>
      </c>
      <c r="AH83" s="209"/>
      <c r="AI83" s="209">
        <f>AH83*AE83</f>
        <v>0</v>
      </c>
      <c r="AJ83" s="209">
        <f>AH83*AF83</f>
        <v>0</v>
      </c>
      <c r="AK83" s="209">
        <f>SUM(AI83:AJ83)</f>
        <v>0</v>
      </c>
      <c r="AL83" s="199"/>
      <c r="AM83" s="199"/>
      <c r="AN83" s="199"/>
      <c r="AO83" s="199"/>
      <c r="AP83" s="199"/>
      <c r="AR83" s="198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190"/>
      <c r="HH83" s="313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</row>
    <row r="84" spans="1:16381" s="201" customFormat="1" ht="24.75" customHeight="1" x14ac:dyDescent="0.2">
      <c r="A84" s="196">
        <v>66</v>
      </c>
      <c r="B84" s="7" t="s">
        <v>227</v>
      </c>
      <c r="C84" s="7" t="s">
        <v>273</v>
      </c>
      <c r="D84" s="7" t="s">
        <v>274</v>
      </c>
      <c r="E84" s="197" t="s">
        <v>275</v>
      </c>
      <c r="F84" s="335" t="s">
        <v>177</v>
      </c>
      <c r="G84" s="199" t="s">
        <v>597</v>
      </c>
      <c r="I84" s="199">
        <v>13</v>
      </c>
      <c r="J84" s="199" t="s">
        <v>604</v>
      </c>
      <c r="K84" s="199" t="s">
        <v>605</v>
      </c>
      <c r="L84" s="201" t="s">
        <v>606</v>
      </c>
      <c r="M84" s="202">
        <v>4</v>
      </c>
      <c r="N84" s="348" t="s">
        <v>607</v>
      </c>
      <c r="O84" s="213" t="s">
        <v>174</v>
      </c>
      <c r="P84" s="214" t="s">
        <v>230</v>
      </c>
      <c r="Q84" s="256">
        <v>71334096</v>
      </c>
      <c r="R84" s="257" t="s">
        <v>177</v>
      </c>
      <c r="S84" s="258" t="s">
        <v>608</v>
      </c>
      <c r="T84" s="259" t="s">
        <v>609</v>
      </c>
      <c r="U84" s="279">
        <v>4162350</v>
      </c>
      <c r="V84" s="279">
        <v>3044156402</v>
      </c>
      <c r="W84" s="7" t="s">
        <v>228</v>
      </c>
      <c r="X84" s="199">
        <f t="shared" si="17"/>
        <v>16</v>
      </c>
      <c r="Y84" s="198" t="s">
        <v>409</v>
      </c>
      <c r="Z84" s="199"/>
      <c r="AA84" s="199"/>
      <c r="AB84" s="207" t="s">
        <v>343</v>
      </c>
      <c r="AC84" s="7"/>
      <c r="AD84" s="7"/>
      <c r="AE84" s="199">
        <f t="shared" si="9"/>
        <v>16</v>
      </c>
      <c r="AF84" s="199">
        <f t="shared" si="10"/>
        <v>16</v>
      </c>
      <c r="AG84" s="199">
        <f t="shared" si="11"/>
        <v>32</v>
      </c>
      <c r="AH84" s="209"/>
      <c r="AI84" s="209">
        <f t="shared" si="12"/>
        <v>0</v>
      </c>
      <c r="AJ84" s="209">
        <f t="shared" si="13"/>
        <v>0</v>
      </c>
      <c r="AK84" s="209">
        <f t="shared" si="14"/>
        <v>0</v>
      </c>
      <c r="AL84" s="199"/>
      <c r="AM84" s="199"/>
      <c r="AN84" s="199"/>
      <c r="AO84" s="199"/>
      <c r="AP84" s="199"/>
      <c r="AQ84" s="7"/>
      <c r="AR84" s="7"/>
      <c r="AS84" s="7"/>
      <c r="AT84" s="7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190"/>
      <c r="HH84" s="313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</row>
    <row r="85" spans="1:16381" s="201" customFormat="1" ht="15" customHeight="1" x14ac:dyDescent="0.2">
      <c r="A85" s="196">
        <v>67</v>
      </c>
      <c r="B85" s="211" t="s">
        <v>227</v>
      </c>
      <c r="C85" s="7" t="s">
        <v>273</v>
      </c>
      <c r="D85" s="7" t="s">
        <v>274</v>
      </c>
      <c r="E85" s="197" t="s">
        <v>322</v>
      </c>
      <c r="F85" s="198" t="s">
        <v>177</v>
      </c>
      <c r="G85" s="199" t="s">
        <v>597</v>
      </c>
      <c r="I85" s="199">
        <v>15</v>
      </c>
      <c r="J85" s="199" t="s">
        <v>610</v>
      </c>
      <c r="K85" s="199" t="s">
        <v>611</v>
      </c>
      <c r="L85" s="201" t="s">
        <v>612</v>
      </c>
      <c r="M85" s="199">
        <v>4</v>
      </c>
      <c r="N85" s="255" t="s">
        <v>613</v>
      </c>
      <c r="O85" s="213" t="s">
        <v>174</v>
      </c>
      <c r="P85" s="214" t="s">
        <v>179</v>
      </c>
      <c r="Q85" s="349">
        <v>70515799</v>
      </c>
      <c r="R85" s="198" t="s">
        <v>177</v>
      </c>
      <c r="S85" s="350" t="s">
        <v>614</v>
      </c>
      <c r="T85" s="328" t="s">
        <v>615</v>
      </c>
      <c r="U85" s="350"/>
      <c r="V85" s="199">
        <v>3007851119</v>
      </c>
      <c r="W85" s="7" t="s">
        <v>228</v>
      </c>
      <c r="X85" s="199">
        <f t="shared" si="17"/>
        <v>16</v>
      </c>
      <c r="Y85" s="198" t="s">
        <v>456</v>
      </c>
      <c r="Z85" s="199"/>
      <c r="AA85" s="199"/>
      <c r="AB85" s="207"/>
      <c r="AC85" s="7"/>
      <c r="AD85" s="7"/>
      <c r="AE85" s="199">
        <v>16</v>
      </c>
      <c r="AF85" s="199">
        <v>0</v>
      </c>
      <c r="AG85" s="199">
        <f t="shared" si="11"/>
        <v>16</v>
      </c>
      <c r="AH85" s="209"/>
      <c r="AI85" s="209">
        <f t="shared" si="12"/>
        <v>0</v>
      </c>
      <c r="AJ85" s="209">
        <f t="shared" si="13"/>
        <v>0</v>
      </c>
      <c r="AK85" s="209">
        <f t="shared" si="14"/>
        <v>0</v>
      </c>
      <c r="AL85" s="199"/>
      <c r="AM85" s="199"/>
      <c r="AN85" s="199"/>
      <c r="AO85" s="199"/>
      <c r="AP85" s="199"/>
      <c r="AQ85" s="7"/>
      <c r="AR85" s="198"/>
      <c r="AS85" s="7"/>
      <c r="AT85" s="7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190"/>
      <c r="HH85" s="313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</row>
    <row r="86" spans="1:16381" s="201" customFormat="1" ht="15" customHeight="1" x14ac:dyDescent="0.2">
      <c r="A86" s="196">
        <v>67</v>
      </c>
      <c r="B86" s="7" t="s">
        <v>227</v>
      </c>
      <c r="C86" s="7" t="s">
        <v>273</v>
      </c>
      <c r="D86" s="7" t="s">
        <v>274</v>
      </c>
      <c r="E86" s="197" t="s">
        <v>322</v>
      </c>
      <c r="F86" s="198" t="s">
        <v>177</v>
      </c>
      <c r="G86" s="199" t="s">
        <v>597</v>
      </c>
      <c r="I86" s="199">
        <v>15</v>
      </c>
      <c r="J86" s="199" t="s">
        <v>610</v>
      </c>
      <c r="K86" s="199" t="s">
        <v>611</v>
      </c>
      <c r="L86" s="201" t="s">
        <v>612</v>
      </c>
      <c r="M86" s="199">
        <v>4</v>
      </c>
      <c r="N86" s="243" t="s">
        <v>616</v>
      </c>
      <c r="O86" s="213" t="s">
        <v>174</v>
      </c>
      <c r="P86" s="214" t="s">
        <v>178</v>
      </c>
      <c r="Q86" s="316">
        <v>24336861</v>
      </c>
      <c r="R86" s="245" t="s">
        <v>438</v>
      </c>
      <c r="S86" s="317" t="s">
        <v>617</v>
      </c>
      <c r="T86" s="351" t="s">
        <v>618</v>
      </c>
      <c r="U86" s="352"/>
      <c r="V86" s="352">
        <v>3148904914</v>
      </c>
      <c r="W86" s="7" t="s">
        <v>228</v>
      </c>
      <c r="X86" s="199">
        <v>16</v>
      </c>
      <c r="Y86" s="198"/>
      <c r="Z86" s="199"/>
      <c r="AA86" s="199"/>
      <c r="AB86" s="207" t="s">
        <v>334</v>
      </c>
      <c r="AC86" s="7"/>
      <c r="AD86" s="7"/>
      <c r="AE86" s="199">
        <v>0</v>
      </c>
      <c r="AF86" s="199">
        <v>16</v>
      </c>
      <c r="AG86" s="199">
        <f t="shared" si="11"/>
        <v>16</v>
      </c>
      <c r="AH86" s="209"/>
      <c r="AI86" s="209">
        <v>0</v>
      </c>
      <c r="AJ86" s="209">
        <v>0</v>
      </c>
      <c r="AK86" s="209">
        <v>0</v>
      </c>
      <c r="AL86" s="199"/>
      <c r="AM86" s="199"/>
      <c r="AN86" s="199"/>
      <c r="AO86" s="199"/>
      <c r="AP86" s="199"/>
      <c r="AQ86" s="7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190"/>
      <c r="HE86" s="313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</row>
    <row r="87" spans="1:16381" s="201" customFormat="1" ht="15" customHeight="1" x14ac:dyDescent="0.2">
      <c r="A87" s="196">
        <v>68</v>
      </c>
      <c r="B87" s="7" t="s">
        <v>227</v>
      </c>
      <c r="C87" s="7" t="s">
        <v>273</v>
      </c>
      <c r="D87" s="7" t="s">
        <v>274</v>
      </c>
      <c r="E87" s="197" t="s">
        <v>322</v>
      </c>
      <c r="F87" s="198" t="s">
        <v>177</v>
      </c>
      <c r="G87" s="199" t="s">
        <v>588</v>
      </c>
      <c r="I87" s="199">
        <v>14</v>
      </c>
      <c r="J87" s="199" t="s">
        <v>389</v>
      </c>
      <c r="K87" s="199" t="s">
        <v>390</v>
      </c>
      <c r="L87" s="201" t="s">
        <v>391</v>
      </c>
      <c r="M87" s="199">
        <v>2</v>
      </c>
      <c r="N87" s="243" t="s">
        <v>545</v>
      </c>
      <c r="O87" s="213" t="s">
        <v>174</v>
      </c>
      <c r="P87" s="214" t="s">
        <v>230</v>
      </c>
      <c r="Q87" s="316">
        <v>43634617</v>
      </c>
      <c r="R87" s="229" t="s">
        <v>177</v>
      </c>
      <c r="S87" s="317" t="s">
        <v>231</v>
      </c>
      <c r="T87" s="318" t="s">
        <v>235</v>
      </c>
      <c r="U87" s="213"/>
      <c r="V87" s="319" t="s">
        <v>232</v>
      </c>
      <c r="W87" s="7" t="s">
        <v>228</v>
      </c>
      <c r="X87" s="199">
        <f t="shared" si="17"/>
        <v>8</v>
      </c>
      <c r="Y87" s="206" t="s">
        <v>252</v>
      </c>
      <c r="Z87" s="197"/>
      <c r="AA87" s="197"/>
      <c r="AB87" s="207" t="s">
        <v>417</v>
      </c>
      <c r="AC87" s="7"/>
      <c r="AD87" s="7"/>
      <c r="AE87" s="199">
        <f t="shared" si="9"/>
        <v>8</v>
      </c>
      <c r="AF87" s="199">
        <f t="shared" si="10"/>
        <v>8</v>
      </c>
      <c r="AG87" s="199">
        <f t="shared" si="11"/>
        <v>16</v>
      </c>
      <c r="AH87" s="209"/>
      <c r="AI87" s="209">
        <f t="shared" si="12"/>
        <v>0</v>
      </c>
      <c r="AJ87" s="209">
        <f t="shared" si="13"/>
        <v>0</v>
      </c>
      <c r="AK87" s="209">
        <f t="shared" si="14"/>
        <v>0</v>
      </c>
      <c r="AL87" s="199"/>
      <c r="AM87" s="199"/>
      <c r="AN87" s="199"/>
      <c r="AO87" s="199"/>
      <c r="AP87" s="199"/>
      <c r="AQ87" s="7"/>
      <c r="AR87" s="7"/>
      <c r="AS87" s="7"/>
      <c r="AT87" s="7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190"/>
      <c r="HH87" s="313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</row>
    <row r="88" spans="1:16381" s="7" customFormat="1" ht="15" customHeight="1" x14ac:dyDescent="0.25">
      <c r="A88" s="7">
        <v>69</v>
      </c>
      <c r="B88" s="7" t="s">
        <v>227</v>
      </c>
      <c r="C88" s="7" t="s">
        <v>273</v>
      </c>
      <c r="D88" s="7" t="s">
        <v>274</v>
      </c>
      <c r="E88" s="197" t="s">
        <v>298</v>
      </c>
      <c r="F88" s="198" t="s">
        <v>177</v>
      </c>
      <c r="G88" s="199" t="s">
        <v>597</v>
      </c>
      <c r="I88" s="199">
        <v>13</v>
      </c>
      <c r="J88" s="199" t="s">
        <v>619</v>
      </c>
      <c r="K88" s="199" t="s">
        <v>620</v>
      </c>
      <c r="L88" s="7" t="s">
        <v>621</v>
      </c>
      <c r="M88" s="202">
        <v>4</v>
      </c>
      <c r="N88" s="212" t="s">
        <v>622</v>
      </c>
      <c r="O88" s="213" t="s">
        <v>174</v>
      </c>
      <c r="P88" s="214" t="s">
        <v>178</v>
      </c>
      <c r="Q88" s="290">
        <v>71778522</v>
      </c>
      <c r="R88" s="291" t="s">
        <v>177</v>
      </c>
      <c r="S88" s="292" t="s">
        <v>623</v>
      </c>
      <c r="T88" s="294" t="s">
        <v>624</v>
      </c>
      <c r="U88" s="353">
        <v>2561596</v>
      </c>
      <c r="V88" s="353">
        <v>3113226704</v>
      </c>
      <c r="W88" s="7" t="s">
        <v>228</v>
      </c>
      <c r="X88" s="199">
        <f t="shared" si="17"/>
        <v>16</v>
      </c>
      <c r="Y88" s="198" t="s">
        <v>484</v>
      </c>
      <c r="Z88" s="199"/>
      <c r="AA88" s="199"/>
      <c r="AB88" s="207" t="s">
        <v>485</v>
      </c>
      <c r="AE88" s="199">
        <f t="shared" si="9"/>
        <v>16</v>
      </c>
      <c r="AF88" s="199">
        <f t="shared" si="10"/>
        <v>16</v>
      </c>
      <c r="AG88" s="199">
        <f t="shared" ref="AG88:AG110" si="18">SUM(AE88:AF88)</f>
        <v>32</v>
      </c>
      <c r="AH88" s="209"/>
      <c r="AI88" s="209">
        <f t="shared" si="12"/>
        <v>0</v>
      </c>
      <c r="AJ88" s="209">
        <f t="shared" si="13"/>
        <v>0</v>
      </c>
      <c r="AK88" s="209">
        <f t="shared" ref="AK88:AK109" si="19">SUM(AI88:AJ88)</f>
        <v>0</v>
      </c>
      <c r="AL88" s="199"/>
      <c r="AM88" s="199"/>
      <c r="AN88" s="199"/>
      <c r="AO88" s="199"/>
      <c r="AP88" s="199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190"/>
      <c r="HH88" s="313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</row>
    <row r="89" spans="1:16381" s="201" customFormat="1" ht="15" customHeight="1" x14ac:dyDescent="0.2">
      <c r="A89" s="196">
        <v>70</v>
      </c>
      <c r="B89" s="7" t="s">
        <v>227</v>
      </c>
      <c r="C89" s="7" t="s">
        <v>273</v>
      </c>
      <c r="D89" s="7" t="s">
        <v>274</v>
      </c>
      <c r="E89" s="197" t="s">
        <v>275</v>
      </c>
      <c r="F89" s="198" t="s">
        <v>177</v>
      </c>
      <c r="G89" s="199" t="s">
        <v>370</v>
      </c>
      <c r="I89" s="199">
        <v>12</v>
      </c>
      <c r="J89" s="199" t="s">
        <v>371</v>
      </c>
      <c r="K89" s="199" t="s">
        <v>372</v>
      </c>
      <c r="L89" s="201" t="s">
        <v>373</v>
      </c>
      <c r="M89" s="202">
        <v>4</v>
      </c>
      <c r="N89" s="333" t="s">
        <v>584</v>
      </c>
      <c r="O89" s="213" t="s">
        <v>174</v>
      </c>
      <c r="P89" s="229" t="s">
        <v>179</v>
      </c>
      <c r="Q89" s="316">
        <v>35897949</v>
      </c>
      <c r="R89" s="245" t="s">
        <v>177</v>
      </c>
      <c r="S89" s="317" t="s">
        <v>585</v>
      </c>
      <c r="T89" s="334" t="s">
        <v>586</v>
      </c>
      <c r="U89" s="246" t="s">
        <v>587</v>
      </c>
      <c r="V89" s="246">
        <v>3012854294</v>
      </c>
      <c r="W89" s="7" t="s">
        <v>228</v>
      </c>
      <c r="X89" s="199">
        <f t="shared" si="17"/>
        <v>16</v>
      </c>
      <c r="Y89" s="198" t="s">
        <v>409</v>
      </c>
      <c r="Z89" s="197"/>
      <c r="AA89" s="197"/>
      <c r="AB89" s="207" t="s">
        <v>343</v>
      </c>
      <c r="AC89" s="7"/>
      <c r="AD89" s="7"/>
      <c r="AE89" s="199">
        <f t="shared" si="9"/>
        <v>16</v>
      </c>
      <c r="AF89" s="199">
        <f t="shared" si="10"/>
        <v>16</v>
      </c>
      <c r="AG89" s="199">
        <f t="shared" si="18"/>
        <v>32</v>
      </c>
      <c r="AH89" s="209"/>
      <c r="AI89" s="209">
        <f t="shared" si="12"/>
        <v>0</v>
      </c>
      <c r="AJ89" s="209">
        <f t="shared" si="13"/>
        <v>0</v>
      </c>
      <c r="AK89" s="209">
        <f t="shared" si="19"/>
        <v>0</v>
      </c>
      <c r="AL89" s="199"/>
      <c r="AM89" s="199"/>
      <c r="AN89" s="199"/>
      <c r="AO89" s="199"/>
      <c r="AP89" s="199"/>
      <c r="AQ89" s="7"/>
      <c r="AR89" s="7"/>
      <c r="AS89" s="7"/>
      <c r="AT89" s="7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190"/>
      <c r="HH89" s="313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</row>
    <row r="90" spans="1:16381" s="354" customFormat="1" ht="15" customHeight="1" x14ac:dyDescent="0.2">
      <c r="A90" s="196">
        <v>71</v>
      </c>
      <c r="B90" s="211" t="s">
        <v>227</v>
      </c>
      <c r="C90" s="7" t="s">
        <v>273</v>
      </c>
      <c r="D90" s="7" t="s">
        <v>274</v>
      </c>
      <c r="E90" s="197" t="s">
        <v>322</v>
      </c>
      <c r="F90" s="198" t="s">
        <v>177</v>
      </c>
      <c r="G90" s="199" t="s">
        <v>370</v>
      </c>
      <c r="H90" s="200"/>
      <c r="I90" s="199">
        <v>12</v>
      </c>
      <c r="J90" s="199" t="s">
        <v>396</v>
      </c>
      <c r="K90" s="199" t="s">
        <v>397</v>
      </c>
      <c r="L90" s="201" t="s">
        <v>398</v>
      </c>
      <c r="M90" s="199">
        <v>4</v>
      </c>
      <c r="N90" s="235" t="s">
        <v>601</v>
      </c>
      <c r="O90" s="213" t="s">
        <v>182</v>
      </c>
      <c r="P90" s="229" t="s">
        <v>230</v>
      </c>
      <c r="Q90" s="346">
        <v>71790017</v>
      </c>
      <c r="R90" s="300" t="s">
        <v>177</v>
      </c>
      <c r="S90" s="226" t="s">
        <v>602</v>
      </c>
      <c r="T90" s="293" t="s">
        <v>603</v>
      </c>
      <c r="U90" s="347">
        <v>3663423</v>
      </c>
      <c r="V90" s="347"/>
      <c r="W90" s="7" t="s">
        <v>228</v>
      </c>
      <c r="X90" s="199">
        <v>16</v>
      </c>
      <c r="Y90" s="198" t="s">
        <v>456</v>
      </c>
      <c r="Z90" s="199"/>
      <c r="AA90" s="199"/>
      <c r="AB90" s="207" t="s">
        <v>334</v>
      </c>
      <c r="AC90" s="7"/>
      <c r="AD90" s="7"/>
      <c r="AE90" s="199">
        <v>16</v>
      </c>
      <c r="AF90" s="199">
        <v>0</v>
      </c>
      <c r="AG90" s="199">
        <v>32</v>
      </c>
      <c r="AH90" s="209"/>
      <c r="AI90" s="209">
        <v>0</v>
      </c>
      <c r="AJ90" s="209">
        <v>0</v>
      </c>
      <c r="AK90" s="209">
        <v>0</v>
      </c>
      <c r="AL90" s="199"/>
      <c r="AM90" s="199"/>
      <c r="AN90" s="199"/>
      <c r="AO90" s="199"/>
      <c r="AP90" s="199"/>
      <c r="AQ90" s="7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190"/>
      <c r="HE90" s="313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  <c r="XDY90" s="5"/>
      <c r="XDZ90" s="5"/>
      <c r="XEA90" s="5"/>
      <c r="XEB90" s="5"/>
      <c r="XEC90" s="5"/>
      <c r="XED90" s="5"/>
      <c r="XEE90" s="5"/>
      <c r="XEF90" s="5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</row>
    <row r="91" spans="1:16381" ht="15" customHeight="1" x14ac:dyDescent="0.2">
      <c r="A91" s="196">
        <v>71</v>
      </c>
      <c r="B91" s="211" t="s">
        <v>227</v>
      </c>
      <c r="C91" s="7" t="s">
        <v>273</v>
      </c>
      <c r="D91" s="7" t="s">
        <v>274</v>
      </c>
      <c r="E91" s="197" t="s">
        <v>322</v>
      </c>
      <c r="F91" s="198" t="s">
        <v>177</v>
      </c>
      <c r="G91" s="199" t="s">
        <v>370</v>
      </c>
      <c r="H91" s="200"/>
      <c r="I91" s="199">
        <v>12</v>
      </c>
      <c r="J91" s="199" t="s">
        <v>396</v>
      </c>
      <c r="K91" s="199" t="s">
        <v>397</v>
      </c>
      <c r="L91" s="201" t="s">
        <v>398</v>
      </c>
      <c r="M91" s="199">
        <v>4</v>
      </c>
      <c r="N91" s="355" t="s">
        <v>625</v>
      </c>
      <c r="O91" s="213" t="s">
        <v>174</v>
      </c>
      <c r="P91" s="214" t="s">
        <v>178</v>
      </c>
      <c r="Q91" s="356" t="s">
        <v>626</v>
      </c>
      <c r="R91" s="229" t="s">
        <v>229</v>
      </c>
      <c r="S91" s="226" t="s">
        <v>627</v>
      </c>
      <c r="T91" s="357" t="s">
        <v>628</v>
      </c>
      <c r="U91" s="358">
        <v>3006817362</v>
      </c>
      <c r="V91" s="359">
        <v>3174431491</v>
      </c>
      <c r="W91" s="7" t="s">
        <v>228</v>
      </c>
      <c r="X91" s="199">
        <f t="shared" si="17"/>
        <v>16</v>
      </c>
      <c r="Y91" s="198"/>
      <c r="Z91" s="199"/>
      <c r="AA91" s="199"/>
      <c r="AB91" s="207" t="s">
        <v>334</v>
      </c>
      <c r="AC91" s="7"/>
      <c r="AD91" s="7"/>
      <c r="AE91" s="199">
        <v>0</v>
      </c>
      <c r="AF91" s="199">
        <f t="shared" si="10"/>
        <v>16</v>
      </c>
      <c r="AG91" s="199">
        <f t="shared" si="18"/>
        <v>16</v>
      </c>
      <c r="AH91" s="209"/>
      <c r="AI91" s="209">
        <f t="shared" si="12"/>
        <v>0</v>
      </c>
      <c r="AJ91" s="209">
        <f t="shared" si="13"/>
        <v>0</v>
      </c>
      <c r="AK91" s="209">
        <f t="shared" si="19"/>
        <v>0</v>
      </c>
      <c r="AL91" s="199"/>
      <c r="AM91" s="199"/>
      <c r="AN91" s="199"/>
      <c r="AO91" s="199"/>
      <c r="AP91" s="199"/>
      <c r="AQ91" s="7"/>
      <c r="AR91" s="7"/>
      <c r="AS91" s="7"/>
      <c r="AT91" s="7"/>
      <c r="HG91" s="190"/>
      <c r="HH91" s="313"/>
    </row>
    <row r="92" spans="1:16381" s="201" customFormat="1" ht="22.5" customHeight="1" x14ac:dyDescent="0.2">
      <c r="A92" s="196">
        <v>72</v>
      </c>
      <c r="B92" s="7" t="s">
        <v>227</v>
      </c>
      <c r="C92" s="7" t="s">
        <v>273</v>
      </c>
      <c r="D92" s="7" t="s">
        <v>274</v>
      </c>
      <c r="E92" s="197" t="s">
        <v>275</v>
      </c>
      <c r="F92" s="198" t="s">
        <v>177</v>
      </c>
      <c r="G92" s="199" t="s">
        <v>370</v>
      </c>
      <c r="I92" s="199">
        <v>11</v>
      </c>
      <c r="J92" s="199" t="s">
        <v>385</v>
      </c>
      <c r="K92" s="199" t="s">
        <v>386</v>
      </c>
      <c r="L92" s="201" t="s">
        <v>387</v>
      </c>
      <c r="M92" s="202">
        <v>4</v>
      </c>
      <c r="N92" s="213" t="s">
        <v>471</v>
      </c>
      <c r="O92" s="213" t="s">
        <v>351</v>
      </c>
      <c r="P92" s="214" t="s">
        <v>445</v>
      </c>
      <c r="Q92" s="278">
        <v>43612431</v>
      </c>
      <c r="R92" s="257" t="s">
        <v>177</v>
      </c>
      <c r="S92" s="279" t="s">
        <v>472</v>
      </c>
      <c r="T92" s="360" t="s">
        <v>473</v>
      </c>
      <c r="U92" s="297">
        <v>4963261</v>
      </c>
      <c r="V92" s="297">
        <v>3113036372</v>
      </c>
      <c r="W92" s="7" t="s">
        <v>228</v>
      </c>
      <c r="X92" s="199">
        <f t="shared" si="17"/>
        <v>16</v>
      </c>
      <c r="Y92" s="198" t="s">
        <v>395</v>
      </c>
      <c r="Z92" s="197"/>
      <c r="AA92" s="197"/>
      <c r="AB92" s="207" t="s">
        <v>343</v>
      </c>
      <c r="AC92" s="7"/>
      <c r="AD92" s="7"/>
      <c r="AE92" s="199">
        <f t="shared" si="9"/>
        <v>16</v>
      </c>
      <c r="AF92" s="199">
        <f t="shared" si="10"/>
        <v>16</v>
      </c>
      <c r="AG92" s="199">
        <f t="shared" si="18"/>
        <v>32</v>
      </c>
      <c r="AH92" s="209"/>
      <c r="AI92" s="209">
        <f t="shared" si="12"/>
        <v>0</v>
      </c>
      <c r="AJ92" s="209">
        <f t="shared" si="13"/>
        <v>0</v>
      </c>
      <c r="AK92" s="209">
        <f t="shared" si="19"/>
        <v>0</v>
      </c>
      <c r="AL92" s="199"/>
      <c r="AM92" s="199"/>
      <c r="AN92" s="199"/>
      <c r="AO92" s="199"/>
      <c r="AP92" s="199"/>
      <c r="AQ92" s="198" t="s">
        <v>528</v>
      </c>
      <c r="AR92" s="7"/>
      <c r="AS92" s="7"/>
      <c r="AT92" s="7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190"/>
      <c r="HH92" s="313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</row>
    <row r="93" spans="1:16381" s="201" customFormat="1" ht="15" customHeight="1" x14ac:dyDescent="0.25">
      <c r="A93" s="196">
        <v>73</v>
      </c>
      <c r="B93" s="7" t="s">
        <v>227</v>
      </c>
      <c r="C93" s="7" t="s">
        <v>273</v>
      </c>
      <c r="D93" s="7" t="s">
        <v>274</v>
      </c>
      <c r="E93" s="197" t="s">
        <v>288</v>
      </c>
      <c r="F93" s="198" t="s">
        <v>177</v>
      </c>
      <c r="G93" s="199" t="s">
        <v>250</v>
      </c>
      <c r="I93" s="199">
        <v>6</v>
      </c>
      <c r="J93" s="199" t="s">
        <v>354</v>
      </c>
      <c r="K93" s="199" t="s">
        <v>355</v>
      </c>
      <c r="L93" s="201" t="s">
        <v>356</v>
      </c>
      <c r="M93" s="199">
        <v>4</v>
      </c>
      <c r="N93" s="212" t="s">
        <v>622</v>
      </c>
      <c r="O93" s="213" t="s">
        <v>174</v>
      </c>
      <c r="P93" s="214" t="s">
        <v>178</v>
      </c>
      <c r="Q93" s="290">
        <v>71778522</v>
      </c>
      <c r="R93" s="291" t="s">
        <v>177</v>
      </c>
      <c r="S93" s="292" t="s">
        <v>623</v>
      </c>
      <c r="T93" s="294" t="s">
        <v>624</v>
      </c>
      <c r="U93" s="353">
        <v>2561596</v>
      </c>
      <c r="V93" s="353">
        <v>3113226704</v>
      </c>
      <c r="W93" s="7" t="s">
        <v>228</v>
      </c>
      <c r="X93" s="199">
        <f t="shared" si="17"/>
        <v>16</v>
      </c>
      <c r="Y93" s="198" t="s">
        <v>456</v>
      </c>
      <c r="Z93" s="199"/>
      <c r="AA93" s="199"/>
      <c r="AB93" s="207" t="s">
        <v>296</v>
      </c>
      <c r="AC93" s="7"/>
      <c r="AD93" s="7"/>
      <c r="AE93" s="199">
        <f t="shared" si="9"/>
        <v>16</v>
      </c>
      <c r="AF93" s="199">
        <f t="shared" si="10"/>
        <v>16</v>
      </c>
      <c r="AG93" s="199">
        <f t="shared" si="18"/>
        <v>32</v>
      </c>
      <c r="AH93" s="209"/>
      <c r="AI93" s="209">
        <f t="shared" si="12"/>
        <v>0</v>
      </c>
      <c r="AJ93" s="209">
        <f t="shared" si="13"/>
        <v>0</v>
      </c>
      <c r="AK93" s="209">
        <f t="shared" si="19"/>
        <v>0</v>
      </c>
      <c r="AL93" s="199"/>
      <c r="AM93" s="199"/>
      <c r="AN93" s="199"/>
      <c r="AO93" s="199"/>
      <c r="AP93" s="199"/>
      <c r="AQ93" s="7"/>
      <c r="AR93" s="7"/>
      <c r="AS93" s="7"/>
      <c r="AT93" s="7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190"/>
      <c r="HH93" s="313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</row>
    <row r="94" spans="1:16381" s="201" customFormat="1" ht="15" customHeight="1" x14ac:dyDescent="0.2">
      <c r="A94" s="196">
        <v>74</v>
      </c>
      <c r="B94" s="7" t="s">
        <v>227</v>
      </c>
      <c r="C94" s="7" t="s">
        <v>273</v>
      </c>
      <c r="D94" s="7" t="s">
        <v>274</v>
      </c>
      <c r="E94" s="197" t="s">
        <v>275</v>
      </c>
      <c r="F94" s="198" t="s">
        <v>177</v>
      </c>
      <c r="G94" s="199" t="s">
        <v>250</v>
      </c>
      <c r="I94" s="199">
        <v>8</v>
      </c>
      <c r="J94" s="199" t="s">
        <v>362</v>
      </c>
      <c r="K94" s="199" t="s">
        <v>363</v>
      </c>
      <c r="L94" s="201" t="s">
        <v>364</v>
      </c>
      <c r="M94" s="202">
        <v>4</v>
      </c>
      <c r="N94" s="213" t="s">
        <v>471</v>
      </c>
      <c r="O94" s="213" t="s">
        <v>351</v>
      </c>
      <c r="P94" s="214" t="s">
        <v>445</v>
      </c>
      <c r="Q94" s="278">
        <v>43612431</v>
      </c>
      <c r="R94" s="257" t="s">
        <v>177</v>
      </c>
      <c r="S94" s="279" t="s">
        <v>472</v>
      </c>
      <c r="T94" s="360" t="s">
        <v>473</v>
      </c>
      <c r="U94" s="297">
        <v>4963261</v>
      </c>
      <c r="V94" s="297">
        <v>3113036372</v>
      </c>
      <c r="W94" s="7" t="s">
        <v>228</v>
      </c>
      <c r="X94" s="199">
        <f t="shared" si="17"/>
        <v>16</v>
      </c>
      <c r="Y94" s="198" t="s">
        <v>409</v>
      </c>
      <c r="Z94" s="199"/>
      <c r="AA94" s="199"/>
      <c r="AB94" s="207" t="s">
        <v>343</v>
      </c>
      <c r="AC94" s="7"/>
      <c r="AD94" s="7"/>
      <c r="AE94" s="199">
        <f t="shared" si="9"/>
        <v>16</v>
      </c>
      <c r="AF94" s="199">
        <f t="shared" si="10"/>
        <v>16</v>
      </c>
      <c r="AG94" s="199">
        <f t="shared" si="18"/>
        <v>32</v>
      </c>
      <c r="AH94" s="209"/>
      <c r="AI94" s="209">
        <f t="shared" si="12"/>
        <v>0</v>
      </c>
      <c r="AJ94" s="209">
        <f t="shared" si="13"/>
        <v>0</v>
      </c>
      <c r="AK94" s="209">
        <f t="shared" si="19"/>
        <v>0</v>
      </c>
      <c r="AL94" s="199"/>
      <c r="AM94" s="199"/>
      <c r="AN94" s="199"/>
      <c r="AO94" s="199"/>
      <c r="AP94" s="199"/>
      <c r="AQ94" s="198"/>
      <c r="AR94" s="198"/>
      <c r="AS94" s="7"/>
      <c r="AT94" s="7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190"/>
      <c r="HH94" s="313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</row>
    <row r="95" spans="1:16381" s="201" customFormat="1" ht="15" customHeight="1" x14ac:dyDescent="0.2">
      <c r="A95" s="196">
        <v>75</v>
      </c>
      <c r="B95" s="7" t="s">
        <v>227</v>
      </c>
      <c r="C95" s="7" t="s">
        <v>273</v>
      </c>
      <c r="D95" s="7" t="s">
        <v>274</v>
      </c>
      <c r="E95" s="197" t="s">
        <v>288</v>
      </c>
      <c r="F95" s="198" t="s">
        <v>177</v>
      </c>
      <c r="G95" s="199" t="s">
        <v>250</v>
      </c>
      <c r="I95" s="199">
        <v>7</v>
      </c>
      <c r="J95" s="199" t="s">
        <v>539</v>
      </c>
      <c r="K95" s="199" t="s">
        <v>540</v>
      </c>
      <c r="L95" s="201" t="s">
        <v>360</v>
      </c>
      <c r="M95" s="199">
        <v>6</v>
      </c>
      <c r="N95" s="213" t="s">
        <v>471</v>
      </c>
      <c r="O95" s="213" t="s">
        <v>351</v>
      </c>
      <c r="P95" s="214" t="s">
        <v>445</v>
      </c>
      <c r="Q95" s="278">
        <v>43612431</v>
      </c>
      <c r="R95" s="257" t="s">
        <v>177</v>
      </c>
      <c r="S95" s="279" t="s">
        <v>472</v>
      </c>
      <c r="T95" s="298" t="s">
        <v>473</v>
      </c>
      <c r="U95" s="297">
        <v>4963261</v>
      </c>
      <c r="V95" s="297">
        <v>3113036372</v>
      </c>
      <c r="W95" s="7" t="s">
        <v>228</v>
      </c>
      <c r="X95" s="199">
        <f t="shared" si="17"/>
        <v>24</v>
      </c>
      <c r="Y95" s="206" t="s">
        <v>252</v>
      </c>
      <c r="Z95" s="199"/>
      <c r="AA95" s="199"/>
      <c r="AB95" s="207" t="s">
        <v>296</v>
      </c>
      <c r="AC95" s="7"/>
      <c r="AD95" s="7"/>
      <c r="AE95" s="199">
        <f t="shared" si="9"/>
        <v>24</v>
      </c>
      <c r="AF95" s="199">
        <f t="shared" si="10"/>
        <v>24</v>
      </c>
      <c r="AG95" s="199">
        <f t="shared" si="18"/>
        <v>48</v>
      </c>
      <c r="AH95" s="209"/>
      <c r="AI95" s="209">
        <f t="shared" si="12"/>
        <v>0</v>
      </c>
      <c r="AJ95" s="209">
        <f t="shared" si="13"/>
        <v>0</v>
      </c>
      <c r="AK95" s="209">
        <f t="shared" si="19"/>
        <v>0</v>
      </c>
      <c r="AL95" s="199"/>
      <c r="AM95" s="199"/>
      <c r="AN95" s="199"/>
      <c r="AO95" s="199"/>
      <c r="AP95" s="199"/>
      <c r="AQ95" s="7"/>
      <c r="AR95" s="7"/>
      <c r="AS95" s="7"/>
      <c r="AT95" s="7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190"/>
      <c r="HH95" s="313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</row>
    <row r="96" spans="1:16381" s="201" customFormat="1" ht="15" customHeight="1" x14ac:dyDescent="0.25">
      <c r="A96" s="196">
        <v>76</v>
      </c>
      <c r="B96" s="361" t="s">
        <v>629</v>
      </c>
      <c r="C96" s="7" t="s">
        <v>273</v>
      </c>
      <c r="D96" s="7" t="s">
        <v>274</v>
      </c>
      <c r="E96" s="197" t="s">
        <v>322</v>
      </c>
      <c r="F96" s="198" t="s">
        <v>630</v>
      </c>
      <c r="G96" s="199" t="s">
        <v>487</v>
      </c>
      <c r="I96" s="315">
        <v>17</v>
      </c>
      <c r="J96" s="199" t="s">
        <v>500</v>
      </c>
      <c r="K96" s="199" t="s">
        <v>501</v>
      </c>
      <c r="L96" s="201" t="s">
        <v>502</v>
      </c>
      <c r="M96" s="199">
        <v>4</v>
      </c>
      <c r="N96" s="223" t="s">
        <v>631</v>
      </c>
      <c r="O96" s="213" t="s">
        <v>174</v>
      </c>
      <c r="P96" s="214" t="s">
        <v>230</v>
      </c>
      <c r="Q96" s="224">
        <v>51772744</v>
      </c>
      <c r="R96" s="225" t="s">
        <v>184</v>
      </c>
      <c r="S96" s="226" t="s">
        <v>632</v>
      </c>
      <c r="T96" s="227" t="s">
        <v>633</v>
      </c>
      <c r="U96" s="226">
        <v>8740133</v>
      </c>
      <c r="V96" s="226">
        <v>3105550516</v>
      </c>
      <c r="W96" s="7" t="s">
        <v>634</v>
      </c>
      <c r="X96" s="199">
        <f>M96*4</f>
        <v>16</v>
      </c>
      <c r="Y96" s="198"/>
      <c r="Z96" s="199"/>
      <c r="AA96" s="199"/>
      <c r="AB96" s="207" t="s">
        <v>635</v>
      </c>
      <c r="AC96" s="7"/>
      <c r="AD96" s="7"/>
      <c r="AE96" s="199">
        <v>0</v>
      </c>
      <c r="AF96" s="199">
        <v>22</v>
      </c>
      <c r="AG96" s="199">
        <f>SUM(AE96:AF96)</f>
        <v>22</v>
      </c>
      <c r="AH96" s="209"/>
      <c r="AI96" s="209">
        <f>AH96*AE96</f>
        <v>0</v>
      </c>
      <c r="AJ96" s="209">
        <f>AH96*AF96</f>
        <v>0</v>
      </c>
      <c r="AK96" s="209">
        <f>SUM(AI96:AJ96)</f>
        <v>0</v>
      </c>
      <c r="AL96" s="199"/>
      <c r="AM96" s="199"/>
      <c r="AN96" s="199"/>
      <c r="AO96" s="199"/>
      <c r="AP96" s="199"/>
      <c r="AQ96" s="198"/>
      <c r="AR96" s="198"/>
      <c r="AS96" s="7"/>
      <c r="AT96" s="7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190"/>
      <c r="HH96" s="313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</row>
    <row r="97" spans="1:264" s="201" customFormat="1" ht="13.5" customHeight="1" x14ac:dyDescent="0.25">
      <c r="A97" s="196">
        <v>76</v>
      </c>
      <c r="B97" s="361" t="s">
        <v>629</v>
      </c>
      <c r="C97" s="7" t="s">
        <v>273</v>
      </c>
      <c r="D97" s="7" t="s">
        <v>274</v>
      </c>
      <c r="E97" s="197" t="s">
        <v>322</v>
      </c>
      <c r="F97" s="198" t="s">
        <v>630</v>
      </c>
      <c r="G97" s="199" t="s">
        <v>487</v>
      </c>
      <c r="I97" s="315">
        <v>17</v>
      </c>
      <c r="J97" s="199" t="s">
        <v>500</v>
      </c>
      <c r="K97" s="199" t="s">
        <v>501</v>
      </c>
      <c r="L97" s="201" t="s">
        <v>502</v>
      </c>
      <c r="M97" s="199">
        <v>4</v>
      </c>
      <c r="N97" s="362" t="s">
        <v>636</v>
      </c>
      <c r="O97" s="213" t="s">
        <v>174</v>
      </c>
      <c r="P97" s="214" t="s">
        <v>179</v>
      </c>
      <c r="Q97" s="224">
        <v>36307471</v>
      </c>
      <c r="R97" s="225" t="s">
        <v>184</v>
      </c>
      <c r="S97" s="226" t="s">
        <v>637</v>
      </c>
      <c r="T97" s="293" t="s">
        <v>638</v>
      </c>
      <c r="U97" s="226">
        <v>2517578</v>
      </c>
      <c r="V97" s="226">
        <v>3114686775</v>
      </c>
      <c r="W97" s="7" t="s">
        <v>634</v>
      </c>
      <c r="X97" s="199">
        <f t="shared" si="17"/>
        <v>16</v>
      </c>
      <c r="Y97" s="198" t="s">
        <v>639</v>
      </c>
      <c r="Z97" s="199"/>
      <c r="AA97" s="199"/>
      <c r="AB97" s="207"/>
      <c r="AC97" s="7"/>
      <c r="AD97" s="7"/>
      <c r="AE97" s="199">
        <v>10</v>
      </c>
      <c r="AF97" s="199">
        <v>0</v>
      </c>
      <c r="AG97" s="199">
        <f t="shared" si="18"/>
        <v>10</v>
      </c>
      <c r="AH97" s="209"/>
      <c r="AI97" s="209">
        <f t="shared" si="12"/>
        <v>0</v>
      </c>
      <c r="AJ97" s="209">
        <f t="shared" si="13"/>
        <v>0</v>
      </c>
      <c r="AK97" s="209">
        <f t="shared" si="19"/>
        <v>0</v>
      </c>
      <c r="AL97" s="199"/>
      <c r="AM97" s="199"/>
      <c r="AN97" s="199"/>
      <c r="AO97" s="199"/>
      <c r="AP97" s="199"/>
      <c r="AQ97" s="198"/>
      <c r="AR97" s="198"/>
      <c r="AS97" s="7"/>
      <c r="AT97" s="7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190"/>
      <c r="HH97" s="313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</row>
    <row r="98" spans="1:264" s="201" customFormat="1" ht="13.5" customHeight="1" x14ac:dyDescent="0.25">
      <c r="A98" s="196">
        <v>77</v>
      </c>
      <c r="B98" s="7" t="s">
        <v>629</v>
      </c>
      <c r="C98" s="7" t="s">
        <v>273</v>
      </c>
      <c r="D98" s="7" t="s">
        <v>274</v>
      </c>
      <c r="E98" s="197" t="s">
        <v>275</v>
      </c>
      <c r="F98" s="198" t="s">
        <v>630</v>
      </c>
      <c r="G98" s="199" t="s">
        <v>487</v>
      </c>
      <c r="I98" s="199">
        <v>19</v>
      </c>
      <c r="J98" s="199" t="s">
        <v>488</v>
      </c>
      <c r="K98" s="199" t="s">
        <v>489</v>
      </c>
      <c r="L98" s="201" t="s">
        <v>490</v>
      </c>
      <c r="M98" s="202">
        <v>4</v>
      </c>
      <c r="N98" s="363" t="s">
        <v>640</v>
      </c>
      <c r="O98" s="213" t="s">
        <v>174</v>
      </c>
      <c r="P98" s="364" t="s">
        <v>183</v>
      </c>
      <c r="Q98" s="278">
        <v>18101699</v>
      </c>
      <c r="R98" s="364" t="s">
        <v>630</v>
      </c>
      <c r="S98" s="279" t="s">
        <v>641</v>
      </c>
      <c r="T98" s="288" t="s">
        <v>642</v>
      </c>
      <c r="U98" s="279"/>
      <c r="V98" s="279">
        <v>3214914442</v>
      </c>
      <c r="W98" s="7" t="s">
        <v>634</v>
      </c>
      <c r="X98" s="199">
        <f t="shared" si="17"/>
        <v>16</v>
      </c>
      <c r="Y98" s="198" t="s">
        <v>643</v>
      </c>
      <c r="Z98" s="199"/>
      <c r="AA98" s="199"/>
      <c r="AB98" s="207" t="s">
        <v>644</v>
      </c>
      <c r="AC98" s="7"/>
      <c r="AD98" s="7"/>
      <c r="AE98" s="199">
        <f t="shared" si="9"/>
        <v>16</v>
      </c>
      <c r="AF98" s="199">
        <f t="shared" si="10"/>
        <v>16</v>
      </c>
      <c r="AG98" s="199">
        <f t="shared" si="18"/>
        <v>32</v>
      </c>
      <c r="AH98" s="209"/>
      <c r="AI98" s="209">
        <f t="shared" si="12"/>
        <v>0</v>
      </c>
      <c r="AJ98" s="209">
        <f t="shared" si="13"/>
        <v>0</v>
      </c>
      <c r="AK98" s="209">
        <f t="shared" si="19"/>
        <v>0</v>
      </c>
      <c r="AL98" s="295"/>
      <c r="AM98" s="199"/>
      <c r="AN98" s="199"/>
      <c r="AO98" s="199"/>
      <c r="AP98" s="199"/>
      <c r="AQ98" s="198"/>
      <c r="AR98" s="198"/>
      <c r="AS98" s="7"/>
      <c r="AT98" s="7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190"/>
      <c r="HH98" s="313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</row>
    <row r="99" spans="1:264" s="201" customFormat="1" ht="13.5" customHeight="1" x14ac:dyDescent="0.25">
      <c r="A99" s="196">
        <v>78</v>
      </c>
      <c r="B99" s="361" t="s">
        <v>629</v>
      </c>
      <c r="C99" s="7" t="s">
        <v>273</v>
      </c>
      <c r="D99" s="7" t="s">
        <v>274</v>
      </c>
      <c r="E99" s="197" t="s">
        <v>322</v>
      </c>
      <c r="F99" s="198" t="s">
        <v>630</v>
      </c>
      <c r="G99" s="199" t="s">
        <v>487</v>
      </c>
      <c r="I99" s="199">
        <v>17</v>
      </c>
      <c r="J99" s="199" t="s">
        <v>494</v>
      </c>
      <c r="K99" s="199" t="s">
        <v>495</v>
      </c>
      <c r="L99" s="201" t="s">
        <v>496</v>
      </c>
      <c r="M99" s="199">
        <v>4</v>
      </c>
      <c r="N99" s="223" t="s">
        <v>631</v>
      </c>
      <c r="O99" s="213" t="s">
        <v>174</v>
      </c>
      <c r="P99" s="214" t="s">
        <v>230</v>
      </c>
      <c r="Q99" s="224">
        <v>51772744</v>
      </c>
      <c r="R99" s="225" t="s">
        <v>184</v>
      </c>
      <c r="S99" s="226" t="s">
        <v>632</v>
      </c>
      <c r="T99" s="227" t="s">
        <v>633</v>
      </c>
      <c r="U99" s="226">
        <v>8740133</v>
      </c>
      <c r="V99" s="226">
        <v>3105550516</v>
      </c>
      <c r="W99" s="7" t="s">
        <v>634</v>
      </c>
      <c r="X99" s="199">
        <f>M99*4</f>
        <v>16</v>
      </c>
      <c r="Y99" s="198"/>
      <c r="Z99" s="199"/>
      <c r="AA99" s="199"/>
      <c r="AB99" s="207" t="s">
        <v>635</v>
      </c>
      <c r="AC99" s="7"/>
      <c r="AD99" s="7"/>
      <c r="AE99" s="199">
        <v>0</v>
      </c>
      <c r="AF99" s="199">
        <v>22</v>
      </c>
      <c r="AG99" s="199">
        <f>SUM(AE99:AF99)</f>
        <v>22</v>
      </c>
      <c r="AH99" s="209"/>
      <c r="AI99" s="209">
        <f>AH99*AE99</f>
        <v>0</v>
      </c>
      <c r="AJ99" s="209">
        <f>AH99*AF99</f>
        <v>0</v>
      </c>
      <c r="AK99" s="209">
        <f>SUM(AI99:AJ99)</f>
        <v>0</v>
      </c>
      <c r="AL99" s="199"/>
      <c r="AM99" s="199"/>
      <c r="AN99" s="199"/>
      <c r="AO99" s="199"/>
      <c r="AP99" s="199"/>
      <c r="AQ99" s="198"/>
      <c r="AR99" s="198"/>
      <c r="AS99" s="7"/>
      <c r="AT99" s="7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190"/>
      <c r="HH99" s="313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</row>
    <row r="100" spans="1:264" s="201" customFormat="1" ht="13.5" customHeight="1" x14ac:dyDescent="0.25">
      <c r="A100" s="196">
        <v>78</v>
      </c>
      <c r="B100" s="361" t="s">
        <v>629</v>
      </c>
      <c r="C100" s="7" t="s">
        <v>273</v>
      </c>
      <c r="D100" s="7" t="s">
        <v>274</v>
      </c>
      <c r="E100" s="197" t="s">
        <v>322</v>
      </c>
      <c r="F100" s="198" t="s">
        <v>630</v>
      </c>
      <c r="G100" s="199" t="s">
        <v>487</v>
      </c>
      <c r="I100" s="199">
        <v>17</v>
      </c>
      <c r="J100" s="199" t="s">
        <v>494</v>
      </c>
      <c r="K100" s="199" t="s">
        <v>495</v>
      </c>
      <c r="L100" s="201" t="s">
        <v>496</v>
      </c>
      <c r="M100" s="199">
        <v>4</v>
      </c>
      <c r="N100" s="362" t="s">
        <v>636</v>
      </c>
      <c r="O100" s="213" t="s">
        <v>174</v>
      </c>
      <c r="P100" s="214" t="s">
        <v>179</v>
      </c>
      <c r="Q100" s="224">
        <v>36307471</v>
      </c>
      <c r="R100" s="225" t="s">
        <v>184</v>
      </c>
      <c r="S100" s="226" t="s">
        <v>637</v>
      </c>
      <c r="T100" s="293" t="s">
        <v>638</v>
      </c>
      <c r="U100" s="226">
        <v>2517578</v>
      </c>
      <c r="V100" s="226">
        <v>3114686775</v>
      </c>
      <c r="W100" s="7" t="s">
        <v>634</v>
      </c>
      <c r="X100" s="199">
        <f t="shared" si="17"/>
        <v>16</v>
      </c>
      <c r="Y100" s="198" t="s">
        <v>645</v>
      </c>
      <c r="Z100" s="199"/>
      <c r="AA100" s="199"/>
      <c r="AB100" s="207"/>
      <c r="AC100" s="7"/>
      <c r="AD100" s="7"/>
      <c r="AE100" s="199">
        <v>10</v>
      </c>
      <c r="AF100" s="199">
        <v>0</v>
      </c>
      <c r="AG100" s="199">
        <f t="shared" si="18"/>
        <v>10</v>
      </c>
      <c r="AH100" s="209"/>
      <c r="AI100" s="209">
        <f t="shared" si="12"/>
        <v>0</v>
      </c>
      <c r="AJ100" s="209">
        <f t="shared" si="13"/>
        <v>0</v>
      </c>
      <c r="AK100" s="209">
        <f t="shared" si="19"/>
        <v>0</v>
      </c>
      <c r="AL100" s="199"/>
      <c r="AM100" s="199"/>
      <c r="AN100" s="199"/>
      <c r="AO100" s="199"/>
      <c r="AP100" s="199"/>
      <c r="AQ100" s="198"/>
      <c r="AR100" s="198"/>
      <c r="AS100" s="7"/>
      <c r="AT100" s="7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190"/>
      <c r="HH100" s="313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</row>
    <row r="101" spans="1:264" s="7" customFormat="1" ht="13.5" customHeight="1" x14ac:dyDescent="0.25">
      <c r="A101" s="7">
        <v>79</v>
      </c>
      <c r="B101" s="7" t="s">
        <v>629</v>
      </c>
      <c r="C101" s="7" t="s">
        <v>273</v>
      </c>
      <c r="D101" s="7" t="s">
        <v>274</v>
      </c>
      <c r="E101" s="197" t="s">
        <v>298</v>
      </c>
      <c r="F101" s="198" t="s">
        <v>630</v>
      </c>
      <c r="G101" s="199" t="s">
        <v>487</v>
      </c>
      <c r="I101" s="199">
        <v>17</v>
      </c>
      <c r="J101" s="199" t="s">
        <v>491</v>
      </c>
      <c r="K101" s="199" t="s">
        <v>492</v>
      </c>
      <c r="L101" s="7" t="s">
        <v>493</v>
      </c>
      <c r="M101" s="202">
        <v>2</v>
      </c>
      <c r="N101" s="363" t="s">
        <v>640</v>
      </c>
      <c r="O101" s="213" t="s">
        <v>174</v>
      </c>
      <c r="P101" s="364" t="s">
        <v>183</v>
      </c>
      <c r="Q101" s="278">
        <v>18101699</v>
      </c>
      <c r="R101" s="364" t="s">
        <v>630</v>
      </c>
      <c r="S101" s="279" t="s">
        <v>641</v>
      </c>
      <c r="T101" s="289" t="s">
        <v>642</v>
      </c>
      <c r="U101" s="279"/>
      <c r="V101" s="279">
        <v>3214914442</v>
      </c>
      <c r="W101" s="7" t="s">
        <v>634</v>
      </c>
      <c r="X101" s="199">
        <f t="shared" si="17"/>
        <v>8</v>
      </c>
      <c r="Y101" s="198" t="s">
        <v>423</v>
      </c>
      <c r="Z101" s="199"/>
      <c r="AA101" s="199"/>
      <c r="AB101" s="207" t="s">
        <v>646</v>
      </c>
      <c r="AE101" s="199">
        <f t="shared" si="9"/>
        <v>8</v>
      </c>
      <c r="AF101" s="199">
        <f t="shared" si="10"/>
        <v>8</v>
      </c>
      <c r="AG101" s="199">
        <f t="shared" si="18"/>
        <v>16</v>
      </c>
      <c r="AH101" s="209"/>
      <c r="AI101" s="209">
        <f t="shared" si="12"/>
        <v>0</v>
      </c>
      <c r="AJ101" s="209">
        <f t="shared" si="13"/>
        <v>0</v>
      </c>
      <c r="AK101" s="209">
        <f t="shared" si="19"/>
        <v>0</v>
      </c>
      <c r="AL101" s="199"/>
      <c r="AM101" s="199"/>
      <c r="AN101" s="199"/>
      <c r="AO101" s="199"/>
      <c r="AP101" s="199"/>
      <c r="AR101" s="19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190"/>
      <c r="HH101" s="313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</row>
    <row r="102" spans="1:264" s="7" customFormat="1" ht="13.5" customHeight="1" x14ac:dyDescent="0.25">
      <c r="A102" s="7">
        <v>80</v>
      </c>
      <c r="B102" s="7" t="s">
        <v>629</v>
      </c>
      <c r="C102" s="7" t="s">
        <v>273</v>
      </c>
      <c r="D102" s="7" t="s">
        <v>274</v>
      </c>
      <c r="E102" s="197" t="s">
        <v>298</v>
      </c>
      <c r="F102" s="198" t="s">
        <v>630</v>
      </c>
      <c r="G102" s="199" t="s">
        <v>487</v>
      </c>
      <c r="I102" s="199">
        <v>17</v>
      </c>
      <c r="J102" s="199" t="s">
        <v>503</v>
      </c>
      <c r="K102" s="199" t="s">
        <v>504</v>
      </c>
      <c r="L102" s="7" t="s">
        <v>505</v>
      </c>
      <c r="M102" s="202">
        <v>4</v>
      </c>
      <c r="N102" s="363" t="s">
        <v>647</v>
      </c>
      <c r="O102" s="213" t="s">
        <v>174</v>
      </c>
      <c r="P102" s="229" t="s">
        <v>179</v>
      </c>
      <c r="Q102" s="278">
        <v>30351338</v>
      </c>
      <c r="R102" s="364" t="s">
        <v>630</v>
      </c>
      <c r="S102" s="279" t="s">
        <v>648</v>
      </c>
      <c r="T102" s="289" t="s">
        <v>649</v>
      </c>
      <c r="U102" s="279">
        <v>4205883</v>
      </c>
      <c r="V102" s="279">
        <v>3143206012</v>
      </c>
      <c r="W102" s="7" t="s">
        <v>634</v>
      </c>
      <c r="X102" s="199">
        <f t="shared" si="17"/>
        <v>16</v>
      </c>
      <c r="Y102" s="198" t="s">
        <v>305</v>
      </c>
      <c r="Z102" s="199"/>
      <c r="AA102" s="199"/>
      <c r="AB102" s="207" t="s">
        <v>650</v>
      </c>
      <c r="AE102" s="199">
        <f t="shared" si="9"/>
        <v>16</v>
      </c>
      <c r="AF102" s="199">
        <f t="shared" si="10"/>
        <v>16</v>
      </c>
      <c r="AG102" s="199">
        <f t="shared" si="18"/>
        <v>32</v>
      </c>
      <c r="AH102" s="209"/>
      <c r="AI102" s="209">
        <f t="shared" si="12"/>
        <v>0</v>
      </c>
      <c r="AJ102" s="209">
        <f t="shared" si="13"/>
        <v>0</v>
      </c>
      <c r="AK102" s="209">
        <f t="shared" si="19"/>
        <v>0</v>
      </c>
      <c r="AL102" s="199"/>
      <c r="AM102" s="199"/>
      <c r="AN102" s="199"/>
      <c r="AO102" s="199"/>
      <c r="AP102" s="199"/>
      <c r="AQ102" s="198"/>
      <c r="AR102" s="198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190"/>
      <c r="HH102" s="313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</row>
    <row r="103" spans="1:264" s="201" customFormat="1" ht="13.5" customHeight="1" x14ac:dyDescent="0.25">
      <c r="A103" s="196">
        <v>81</v>
      </c>
      <c r="B103" s="7" t="s">
        <v>629</v>
      </c>
      <c r="C103" s="7" t="s">
        <v>273</v>
      </c>
      <c r="D103" s="7" t="s">
        <v>274</v>
      </c>
      <c r="E103" s="197" t="s">
        <v>275</v>
      </c>
      <c r="F103" s="198" t="s">
        <v>630</v>
      </c>
      <c r="G103" s="199" t="s">
        <v>487</v>
      </c>
      <c r="I103" s="199">
        <v>17</v>
      </c>
      <c r="J103" s="199" t="s">
        <v>651</v>
      </c>
      <c r="K103" s="199" t="s">
        <v>652</v>
      </c>
      <c r="L103" s="201" t="s">
        <v>653</v>
      </c>
      <c r="M103" s="202">
        <v>2</v>
      </c>
      <c r="N103" s="239" t="s">
        <v>330</v>
      </c>
      <c r="O103" s="213" t="s">
        <v>174</v>
      </c>
      <c r="P103" s="229" t="s">
        <v>179</v>
      </c>
      <c r="Q103" s="240">
        <v>66951763</v>
      </c>
      <c r="R103" s="229" t="s">
        <v>249</v>
      </c>
      <c r="S103" s="225" t="s">
        <v>331</v>
      </c>
      <c r="T103" s="241" t="s">
        <v>366</v>
      </c>
      <c r="U103" s="225"/>
      <c r="V103" s="225">
        <v>3006095074</v>
      </c>
      <c r="W103" s="7" t="s">
        <v>634</v>
      </c>
      <c r="X103" s="199">
        <f t="shared" si="17"/>
        <v>8</v>
      </c>
      <c r="Y103" s="206" t="s">
        <v>654</v>
      </c>
      <c r="Z103" s="209">
        <v>0</v>
      </c>
      <c r="AA103" s="209">
        <v>0</v>
      </c>
      <c r="AB103" s="207"/>
      <c r="AC103" s="199"/>
      <c r="AD103" s="199"/>
      <c r="AE103" s="199">
        <f t="shared" si="9"/>
        <v>8</v>
      </c>
      <c r="AF103" s="199">
        <v>0</v>
      </c>
      <c r="AG103" s="199">
        <f t="shared" si="18"/>
        <v>8</v>
      </c>
      <c r="AH103" s="5"/>
      <c r="AI103" s="5"/>
      <c r="AJ103" s="5">
        <f t="shared" si="13"/>
        <v>0</v>
      </c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190"/>
      <c r="GU103" s="313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</row>
    <row r="104" spans="1:264" s="201" customFormat="1" ht="13.5" customHeight="1" x14ac:dyDescent="0.2">
      <c r="A104" s="196">
        <v>81</v>
      </c>
      <c r="B104" s="7" t="s">
        <v>629</v>
      </c>
      <c r="C104" s="7" t="s">
        <v>273</v>
      </c>
      <c r="D104" s="7" t="s">
        <v>274</v>
      </c>
      <c r="E104" s="197" t="s">
        <v>275</v>
      </c>
      <c r="F104" s="198" t="s">
        <v>630</v>
      </c>
      <c r="G104" s="199" t="s">
        <v>487</v>
      </c>
      <c r="I104" s="199">
        <v>17</v>
      </c>
      <c r="J104" s="199" t="s">
        <v>651</v>
      </c>
      <c r="K104" s="199" t="s">
        <v>652</v>
      </c>
      <c r="L104" s="201" t="s">
        <v>653</v>
      </c>
      <c r="M104" s="202">
        <v>2</v>
      </c>
      <c r="N104" s="277" t="s">
        <v>655</v>
      </c>
      <c r="O104" s="213" t="s">
        <v>174</v>
      </c>
      <c r="P104" s="214" t="s">
        <v>178</v>
      </c>
      <c r="Q104" s="278" t="s">
        <v>656</v>
      </c>
      <c r="R104" s="258" t="s">
        <v>229</v>
      </c>
      <c r="S104" s="279" t="s">
        <v>657</v>
      </c>
      <c r="T104" s="365" t="s">
        <v>658</v>
      </c>
      <c r="U104" s="279">
        <v>7370715</v>
      </c>
      <c r="V104" s="279">
        <v>3015067520</v>
      </c>
      <c r="W104" s="7" t="s">
        <v>634</v>
      </c>
      <c r="X104" s="199">
        <f>M104*4</f>
        <v>8</v>
      </c>
      <c r="Y104" s="206"/>
      <c r="Z104" s="209">
        <v>0</v>
      </c>
      <c r="AA104" s="209">
        <v>0</v>
      </c>
      <c r="AB104" s="207" t="s">
        <v>659</v>
      </c>
      <c r="AC104" s="199"/>
      <c r="AD104" s="199"/>
      <c r="AE104" s="199">
        <v>0</v>
      </c>
      <c r="AF104" s="199">
        <v>8</v>
      </c>
      <c r="AG104" s="199">
        <f>SUM(AE104:AF104)</f>
        <v>8</v>
      </c>
      <c r="AH104" s="5"/>
      <c r="AI104" s="5"/>
      <c r="AJ104" s="5">
        <f>AH104*AF104</f>
        <v>0</v>
      </c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190"/>
      <c r="GU104" s="313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</row>
    <row r="105" spans="1:264" s="201" customFormat="1" ht="13.5" customHeight="1" x14ac:dyDescent="0.25">
      <c r="A105" s="196">
        <v>82</v>
      </c>
      <c r="B105" s="7" t="s">
        <v>629</v>
      </c>
      <c r="C105" s="7" t="s">
        <v>273</v>
      </c>
      <c r="D105" s="7" t="s">
        <v>274</v>
      </c>
      <c r="E105" s="197" t="s">
        <v>275</v>
      </c>
      <c r="F105" s="335" t="s">
        <v>630</v>
      </c>
      <c r="G105" s="199" t="s">
        <v>370</v>
      </c>
      <c r="I105" s="199">
        <v>21</v>
      </c>
      <c r="J105" s="199" t="s">
        <v>385</v>
      </c>
      <c r="K105" s="199" t="s">
        <v>386</v>
      </c>
      <c r="L105" s="201" t="s">
        <v>387</v>
      </c>
      <c r="M105" s="202">
        <v>4</v>
      </c>
      <c r="N105" s="239" t="s">
        <v>330</v>
      </c>
      <c r="O105" s="213" t="s">
        <v>174</v>
      </c>
      <c r="P105" s="229" t="s">
        <v>179</v>
      </c>
      <c r="Q105" s="240">
        <v>66951763</v>
      </c>
      <c r="R105" s="229" t="s">
        <v>249</v>
      </c>
      <c r="S105" s="225" t="s">
        <v>331</v>
      </c>
      <c r="T105" s="241" t="s">
        <v>366</v>
      </c>
      <c r="U105" s="225"/>
      <c r="V105" s="225">
        <v>3006095074</v>
      </c>
      <c r="W105" s="7" t="s">
        <v>634</v>
      </c>
      <c r="X105" s="199">
        <f t="shared" si="17"/>
        <v>16</v>
      </c>
      <c r="Y105" s="198" t="s">
        <v>643</v>
      </c>
      <c r="Z105" s="199"/>
      <c r="AA105" s="199"/>
      <c r="AB105" s="207" t="s">
        <v>660</v>
      </c>
      <c r="AC105" s="7"/>
      <c r="AD105" s="7"/>
      <c r="AE105" s="199">
        <f t="shared" si="9"/>
        <v>16</v>
      </c>
      <c r="AF105" s="199">
        <f t="shared" si="10"/>
        <v>16</v>
      </c>
      <c r="AG105" s="199">
        <f t="shared" si="18"/>
        <v>32</v>
      </c>
      <c r="AH105" s="209"/>
      <c r="AI105" s="209">
        <f t="shared" si="12"/>
        <v>0</v>
      </c>
      <c r="AJ105" s="209">
        <f t="shared" si="13"/>
        <v>0</v>
      </c>
      <c r="AK105" s="209">
        <f t="shared" si="19"/>
        <v>0</v>
      </c>
      <c r="AL105" s="199"/>
      <c r="AM105" s="199"/>
      <c r="AN105" s="199"/>
      <c r="AO105" s="199"/>
      <c r="AP105" s="199"/>
      <c r="AQ105" s="198"/>
      <c r="AR105" s="198"/>
      <c r="AS105" s="7"/>
      <c r="AT105" s="7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190"/>
      <c r="HH105" s="313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</row>
    <row r="106" spans="1:264" s="201" customFormat="1" ht="13.5" customHeight="1" x14ac:dyDescent="0.25">
      <c r="A106" s="196">
        <v>83</v>
      </c>
      <c r="B106" s="7" t="s">
        <v>629</v>
      </c>
      <c r="C106" s="7" t="s">
        <v>273</v>
      </c>
      <c r="D106" s="7" t="s">
        <v>274</v>
      </c>
      <c r="E106" s="197" t="s">
        <v>275</v>
      </c>
      <c r="F106" s="335" t="s">
        <v>630</v>
      </c>
      <c r="G106" s="199" t="s">
        <v>370</v>
      </c>
      <c r="I106" s="199">
        <v>21</v>
      </c>
      <c r="J106" s="199" t="s">
        <v>385</v>
      </c>
      <c r="K106" s="199" t="s">
        <v>386</v>
      </c>
      <c r="L106" s="201" t="s">
        <v>387</v>
      </c>
      <c r="M106" s="202">
        <v>4</v>
      </c>
      <c r="N106" s="239" t="s">
        <v>330</v>
      </c>
      <c r="O106" s="213" t="s">
        <v>174</v>
      </c>
      <c r="P106" s="229" t="s">
        <v>179</v>
      </c>
      <c r="Q106" s="240">
        <v>66951763</v>
      </c>
      <c r="R106" s="229" t="s">
        <v>249</v>
      </c>
      <c r="S106" s="225" t="s">
        <v>331</v>
      </c>
      <c r="T106" s="241" t="s">
        <v>366</v>
      </c>
      <c r="U106" s="225"/>
      <c r="V106" s="225">
        <v>3006095074</v>
      </c>
      <c r="W106" s="7" t="s">
        <v>634</v>
      </c>
      <c r="X106" s="199">
        <f t="shared" si="17"/>
        <v>16</v>
      </c>
      <c r="Y106" s="206"/>
      <c r="Z106" s="197"/>
      <c r="AA106" s="197"/>
      <c r="AB106" s="207" t="s">
        <v>660</v>
      </c>
      <c r="AC106" s="7"/>
      <c r="AD106" s="7"/>
      <c r="AE106" s="199">
        <v>0</v>
      </c>
      <c r="AF106" s="199">
        <f t="shared" si="10"/>
        <v>16</v>
      </c>
      <c r="AG106" s="199">
        <f t="shared" si="18"/>
        <v>16</v>
      </c>
      <c r="AH106" s="209"/>
      <c r="AI106" s="209">
        <f t="shared" si="12"/>
        <v>0</v>
      </c>
      <c r="AJ106" s="209">
        <f t="shared" si="13"/>
        <v>0</v>
      </c>
      <c r="AK106" s="209">
        <f t="shared" si="19"/>
        <v>0</v>
      </c>
      <c r="AL106" s="199"/>
      <c r="AM106" s="199"/>
      <c r="AN106" s="199"/>
      <c r="AO106" s="199"/>
      <c r="AP106" s="199"/>
      <c r="AQ106" s="198"/>
      <c r="AR106" s="198"/>
      <c r="AS106" s="7"/>
      <c r="AT106" s="7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190"/>
      <c r="HH106" s="313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</row>
    <row r="107" spans="1:264" ht="13.5" customHeight="1" x14ac:dyDescent="0.2">
      <c r="A107" s="196">
        <v>84</v>
      </c>
      <c r="B107" s="7" t="s">
        <v>629</v>
      </c>
      <c r="C107" s="7" t="s">
        <v>273</v>
      </c>
      <c r="D107" s="7" t="s">
        <v>274</v>
      </c>
      <c r="E107" s="197" t="s">
        <v>322</v>
      </c>
      <c r="F107" s="198" t="s">
        <v>630</v>
      </c>
      <c r="G107" s="199" t="s">
        <v>370</v>
      </c>
      <c r="H107" s="200"/>
      <c r="I107" s="199">
        <v>21</v>
      </c>
      <c r="J107" s="199" t="s">
        <v>396</v>
      </c>
      <c r="K107" s="199" t="s">
        <v>397</v>
      </c>
      <c r="L107" s="201" t="s">
        <v>398</v>
      </c>
      <c r="M107" s="199">
        <v>4</v>
      </c>
      <c r="N107" s="355" t="s">
        <v>625</v>
      </c>
      <c r="O107" s="213" t="s">
        <v>174</v>
      </c>
      <c r="P107" s="214" t="s">
        <v>178</v>
      </c>
      <c r="Q107" s="356" t="s">
        <v>626</v>
      </c>
      <c r="R107" s="229" t="s">
        <v>229</v>
      </c>
      <c r="S107" s="226" t="s">
        <v>627</v>
      </c>
      <c r="T107" s="357" t="s">
        <v>628</v>
      </c>
      <c r="U107" s="358">
        <v>3006817362</v>
      </c>
      <c r="V107" s="359">
        <v>3174431491</v>
      </c>
      <c r="W107" s="7" t="s">
        <v>634</v>
      </c>
      <c r="X107" s="199">
        <f t="shared" si="17"/>
        <v>16</v>
      </c>
      <c r="Y107" s="198" t="s">
        <v>661</v>
      </c>
      <c r="Z107" s="199"/>
      <c r="AA107" s="199"/>
      <c r="AB107" s="207" t="s">
        <v>635</v>
      </c>
      <c r="AC107" s="7"/>
      <c r="AD107" s="7"/>
      <c r="AE107" s="199">
        <f>M107*4</f>
        <v>16</v>
      </c>
      <c r="AF107" s="199">
        <f t="shared" si="10"/>
        <v>16</v>
      </c>
      <c r="AG107" s="199">
        <f t="shared" si="18"/>
        <v>32</v>
      </c>
      <c r="AH107" s="209"/>
      <c r="AI107" s="209">
        <f t="shared" si="12"/>
        <v>0</v>
      </c>
      <c r="AJ107" s="209">
        <f t="shared" si="13"/>
        <v>0</v>
      </c>
      <c r="AK107" s="209">
        <f t="shared" si="19"/>
        <v>0</v>
      </c>
      <c r="AL107" s="199"/>
      <c r="AM107" s="199"/>
      <c r="AN107" s="199"/>
      <c r="AO107" s="199"/>
      <c r="AP107" s="199"/>
      <c r="AQ107" s="198"/>
      <c r="AR107" s="198"/>
      <c r="AS107" s="7"/>
      <c r="AT107" s="7"/>
      <c r="HG107" s="190"/>
      <c r="HH107" s="313"/>
    </row>
    <row r="108" spans="1:264" s="201" customFormat="1" ht="13.5" customHeight="1" x14ac:dyDescent="0.2">
      <c r="A108" s="196">
        <v>85</v>
      </c>
      <c r="B108" s="7" t="s">
        <v>629</v>
      </c>
      <c r="C108" s="7" t="s">
        <v>273</v>
      </c>
      <c r="D108" s="7" t="s">
        <v>274</v>
      </c>
      <c r="E108" s="197" t="s">
        <v>322</v>
      </c>
      <c r="F108" s="198" t="s">
        <v>630</v>
      </c>
      <c r="G108" s="199" t="s">
        <v>370</v>
      </c>
      <c r="I108" s="199">
        <v>21</v>
      </c>
      <c r="J108" s="199" t="s">
        <v>396</v>
      </c>
      <c r="K108" s="199" t="s">
        <v>397</v>
      </c>
      <c r="L108" s="201" t="s">
        <v>398</v>
      </c>
      <c r="M108" s="199">
        <v>4</v>
      </c>
      <c r="N108" s="355" t="s">
        <v>625</v>
      </c>
      <c r="O108" s="213" t="s">
        <v>174</v>
      </c>
      <c r="P108" s="214" t="s">
        <v>178</v>
      </c>
      <c r="Q108" s="356" t="s">
        <v>626</v>
      </c>
      <c r="R108" s="229" t="s">
        <v>229</v>
      </c>
      <c r="S108" s="226" t="s">
        <v>627</v>
      </c>
      <c r="T108" s="357" t="s">
        <v>628</v>
      </c>
      <c r="U108" s="358">
        <v>3006817362</v>
      </c>
      <c r="V108" s="359">
        <v>3174431491</v>
      </c>
      <c r="W108" s="7" t="s">
        <v>662</v>
      </c>
      <c r="X108" s="199">
        <f t="shared" si="17"/>
        <v>16</v>
      </c>
      <c r="Y108" s="198"/>
      <c r="Z108" s="199"/>
      <c r="AA108" s="199"/>
      <c r="AB108" s="207" t="s">
        <v>635</v>
      </c>
      <c r="AC108" s="7"/>
      <c r="AD108" s="7"/>
      <c r="AE108" s="199">
        <v>0</v>
      </c>
      <c r="AF108" s="199">
        <f t="shared" si="10"/>
        <v>16</v>
      </c>
      <c r="AG108" s="199">
        <f t="shared" si="18"/>
        <v>16</v>
      </c>
      <c r="AH108" s="209"/>
      <c r="AI108" s="209">
        <f t="shared" si="12"/>
        <v>0</v>
      </c>
      <c r="AJ108" s="209">
        <f t="shared" si="13"/>
        <v>0</v>
      </c>
      <c r="AK108" s="209">
        <f t="shared" si="19"/>
        <v>0</v>
      </c>
      <c r="AL108" s="199"/>
      <c r="AM108" s="199"/>
      <c r="AN108" s="199"/>
      <c r="AO108" s="199"/>
      <c r="AP108" s="199"/>
      <c r="AQ108" s="198"/>
      <c r="AR108" s="198"/>
      <c r="AS108" s="7"/>
      <c r="AT108" s="7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190"/>
      <c r="HH108" s="313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</row>
    <row r="109" spans="1:264" s="7" customFormat="1" ht="13.5" customHeight="1" x14ac:dyDescent="0.2">
      <c r="A109" s="7">
        <v>86</v>
      </c>
      <c r="B109" s="7" t="s">
        <v>629</v>
      </c>
      <c r="C109" s="7" t="s">
        <v>273</v>
      </c>
      <c r="D109" s="7" t="s">
        <v>274</v>
      </c>
      <c r="E109" s="197" t="s">
        <v>298</v>
      </c>
      <c r="F109" s="198" t="s">
        <v>630</v>
      </c>
      <c r="G109" s="199" t="s">
        <v>370</v>
      </c>
      <c r="I109" s="199">
        <v>20</v>
      </c>
      <c r="J109" s="199" t="s">
        <v>377</v>
      </c>
      <c r="K109" s="199" t="s">
        <v>378</v>
      </c>
      <c r="L109" s="7" t="s">
        <v>379</v>
      </c>
      <c r="M109" s="202">
        <v>4</v>
      </c>
      <c r="N109" s="366" t="s">
        <v>663</v>
      </c>
      <c r="O109" s="213" t="s">
        <v>174</v>
      </c>
      <c r="P109" s="229" t="s">
        <v>445</v>
      </c>
      <c r="Q109" s="367">
        <v>55057167</v>
      </c>
      <c r="R109" s="262" t="s">
        <v>664</v>
      </c>
      <c r="S109" s="263" t="s">
        <v>665</v>
      </c>
      <c r="T109" s="294" t="s">
        <v>666</v>
      </c>
      <c r="U109" s="368">
        <v>3165899471</v>
      </c>
      <c r="V109" s="368">
        <v>3165899471</v>
      </c>
      <c r="W109" s="7" t="s">
        <v>634</v>
      </c>
      <c r="X109" s="199">
        <f t="shared" si="17"/>
        <v>16</v>
      </c>
      <c r="Y109" s="198" t="s">
        <v>423</v>
      </c>
      <c r="Z109" s="199"/>
      <c r="AA109" s="199"/>
      <c r="AB109" s="207" t="s">
        <v>650</v>
      </c>
      <c r="AE109" s="199">
        <f>M109*4</f>
        <v>16</v>
      </c>
      <c r="AF109" s="199">
        <f t="shared" si="10"/>
        <v>16</v>
      </c>
      <c r="AG109" s="199">
        <f t="shared" si="18"/>
        <v>32</v>
      </c>
      <c r="AH109" s="209"/>
      <c r="AI109" s="209">
        <f t="shared" si="12"/>
        <v>0</v>
      </c>
      <c r="AJ109" s="209">
        <f t="shared" si="13"/>
        <v>0</v>
      </c>
      <c r="AK109" s="209">
        <f t="shared" si="19"/>
        <v>0</v>
      </c>
      <c r="AL109" s="199"/>
      <c r="AM109" s="199"/>
      <c r="AN109" s="199"/>
      <c r="AO109" s="199"/>
      <c r="AP109" s="199"/>
      <c r="AQ109" s="198"/>
      <c r="AR109" s="198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190"/>
      <c r="HH109" s="313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</row>
    <row r="110" spans="1:264" s="7" customFormat="1" ht="13.5" customHeight="1" x14ac:dyDescent="0.2">
      <c r="A110" s="7">
        <v>87</v>
      </c>
      <c r="B110" s="7" t="s">
        <v>629</v>
      </c>
      <c r="C110" s="7" t="s">
        <v>273</v>
      </c>
      <c r="D110" s="7" t="s">
        <v>274</v>
      </c>
      <c r="E110" s="197" t="s">
        <v>298</v>
      </c>
      <c r="F110" s="198" t="s">
        <v>630</v>
      </c>
      <c r="G110" s="199" t="s">
        <v>370</v>
      </c>
      <c r="I110" s="199">
        <v>21</v>
      </c>
      <c r="J110" s="199" t="s">
        <v>377</v>
      </c>
      <c r="K110" s="199" t="s">
        <v>378</v>
      </c>
      <c r="L110" s="7" t="s">
        <v>379</v>
      </c>
      <c r="M110" s="202">
        <v>4</v>
      </c>
      <c r="N110" s="366" t="s">
        <v>663</v>
      </c>
      <c r="O110" s="213" t="s">
        <v>174</v>
      </c>
      <c r="P110" s="229" t="s">
        <v>445</v>
      </c>
      <c r="Q110" s="367">
        <v>55057167</v>
      </c>
      <c r="R110" s="262" t="s">
        <v>664</v>
      </c>
      <c r="S110" s="263" t="s">
        <v>665</v>
      </c>
      <c r="T110" s="294" t="s">
        <v>666</v>
      </c>
      <c r="U110" s="368">
        <v>3165899471</v>
      </c>
      <c r="V110" s="368">
        <v>3165899471</v>
      </c>
      <c r="W110" s="7" t="s">
        <v>634</v>
      </c>
      <c r="X110" s="199">
        <f t="shared" si="17"/>
        <v>16</v>
      </c>
      <c r="Y110" s="198"/>
      <c r="Z110" s="199"/>
      <c r="AA110" s="199"/>
      <c r="AB110" s="207" t="s">
        <v>650</v>
      </c>
      <c r="AE110" s="199">
        <v>0</v>
      </c>
      <c r="AF110" s="199">
        <v>16</v>
      </c>
      <c r="AG110" s="199">
        <f t="shared" si="18"/>
        <v>16</v>
      </c>
      <c r="AH110" s="209"/>
      <c r="AI110" s="209"/>
      <c r="AJ110" s="209"/>
      <c r="AK110" s="209"/>
      <c r="AL110" s="199"/>
      <c r="AM110" s="199"/>
      <c r="AN110" s="199"/>
      <c r="AO110" s="199"/>
      <c r="AP110" s="199"/>
      <c r="AQ110" s="198"/>
      <c r="AR110" s="198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190"/>
      <c r="HH110" s="313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</row>
    <row r="111" spans="1:264" s="201" customFormat="1" ht="13.5" customHeight="1" thickBot="1" x14ac:dyDescent="0.3">
      <c r="A111" s="196">
        <v>88</v>
      </c>
      <c r="B111" s="7" t="s">
        <v>629</v>
      </c>
      <c r="C111" s="7" t="s">
        <v>273</v>
      </c>
      <c r="D111" s="7" t="s">
        <v>274</v>
      </c>
      <c r="E111" s="197" t="s">
        <v>298</v>
      </c>
      <c r="F111" s="198" t="s">
        <v>630</v>
      </c>
      <c r="G111" s="199" t="s">
        <v>370</v>
      </c>
      <c r="I111" s="199">
        <v>21</v>
      </c>
      <c r="J111" s="199" t="s">
        <v>389</v>
      </c>
      <c r="K111" s="199" t="s">
        <v>390</v>
      </c>
      <c r="L111" s="201" t="s">
        <v>391</v>
      </c>
      <c r="M111" s="202">
        <v>2</v>
      </c>
      <c r="N111" s="363" t="s">
        <v>640</v>
      </c>
      <c r="O111" s="213" t="s">
        <v>174</v>
      </c>
      <c r="P111" s="364" t="s">
        <v>183</v>
      </c>
      <c r="Q111" s="278">
        <v>18101699</v>
      </c>
      <c r="R111" s="364" t="s">
        <v>630</v>
      </c>
      <c r="S111" s="279" t="s">
        <v>641</v>
      </c>
      <c r="T111" s="289" t="s">
        <v>642</v>
      </c>
      <c r="U111" s="279"/>
      <c r="V111" s="279">
        <v>3214914442</v>
      </c>
      <c r="W111" s="7" t="s">
        <v>634</v>
      </c>
      <c r="X111" s="199">
        <f t="shared" si="17"/>
        <v>8</v>
      </c>
      <c r="Y111" s="198" t="s">
        <v>305</v>
      </c>
      <c r="Z111" s="199"/>
      <c r="AA111" s="199"/>
      <c r="AB111" s="207"/>
      <c r="AE111" s="199">
        <f>M111*4</f>
        <v>8</v>
      </c>
      <c r="AF111" s="199">
        <v>0</v>
      </c>
      <c r="AG111" s="199">
        <f>SUM(AE111:AF111)</f>
        <v>8</v>
      </c>
      <c r="AH111" s="209"/>
      <c r="AI111" s="209">
        <f t="shared" ref="AI111:AI117" si="20">AH111*AE111</f>
        <v>0</v>
      </c>
      <c r="AJ111" s="209">
        <f t="shared" ref="AJ111:AJ117" si="21">AH111*AF111</f>
        <v>0</v>
      </c>
      <c r="AK111" s="209">
        <f t="shared" ref="AK111:AK117" si="22">SUM(AI111:AJ111)</f>
        <v>0</v>
      </c>
      <c r="AL111" s="199"/>
      <c r="AM111" s="199"/>
      <c r="AN111" s="199"/>
      <c r="AO111" s="199"/>
      <c r="AP111" s="199"/>
      <c r="AQ111" s="198"/>
      <c r="AR111" s="198"/>
      <c r="AS111" s="7"/>
      <c r="AT111" s="7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190"/>
      <c r="HH111" s="313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</row>
    <row r="112" spans="1:264" s="201" customFormat="1" ht="13.5" customHeight="1" thickBot="1" x14ac:dyDescent="0.25">
      <c r="A112" s="196">
        <v>89</v>
      </c>
      <c r="B112" s="7" t="s">
        <v>629</v>
      </c>
      <c r="C112" s="7" t="s">
        <v>273</v>
      </c>
      <c r="D112" s="7" t="s">
        <v>274</v>
      </c>
      <c r="E112" s="197" t="s">
        <v>298</v>
      </c>
      <c r="F112" s="198" t="s">
        <v>630</v>
      </c>
      <c r="G112" s="199" t="s">
        <v>370</v>
      </c>
      <c r="I112" s="199">
        <v>21</v>
      </c>
      <c r="J112" s="199" t="s">
        <v>389</v>
      </c>
      <c r="K112" s="199" t="s">
        <v>390</v>
      </c>
      <c r="L112" s="201" t="s">
        <v>391</v>
      </c>
      <c r="M112" s="202">
        <v>2</v>
      </c>
      <c r="N112" s="369" t="s">
        <v>667</v>
      </c>
      <c r="O112" s="370" t="s">
        <v>182</v>
      </c>
      <c r="P112" s="371" t="s">
        <v>230</v>
      </c>
      <c r="Q112" s="372">
        <v>59834935</v>
      </c>
      <c r="R112" s="373" t="s">
        <v>229</v>
      </c>
      <c r="S112" s="374" t="s">
        <v>668</v>
      </c>
      <c r="T112" s="375" t="s">
        <v>669</v>
      </c>
      <c r="U112" s="376"/>
      <c r="V112" s="377">
        <v>3122273896</v>
      </c>
      <c r="W112" s="7" t="s">
        <v>634</v>
      </c>
      <c r="X112" s="199">
        <f t="shared" si="17"/>
        <v>8</v>
      </c>
      <c r="Y112" s="198"/>
      <c r="Z112" s="199"/>
      <c r="AA112" s="199"/>
      <c r="AB112" s="207" t="s">
        <v>646</v>
      </c>
      <c r="AC112" s="197"/>
      <c r="AE112" s="199">
        <v>0</v>
      </c>
      <c r="AF112" s="199">
        <f t="shared" ref="AF112:AF117" si="23">M112*4</f>
        <v>8</v>
      </c>
      <c r="AG112" s="199">
        <f>SUM(AE112:AF112)</f>
        <v>8</v>
      </c>
      <c r="AH112" s="209"/>
      <c r="AI112" s="209">
        <f>AH112*AE112</f>
        <v>0</v>
      </c>
      <c r="AJ112" s="209">
        <f>AH112*AF112</f>
        <v>0</v>
      </c>
      <c r="AK112" s="209">
        <f>SUM(AI112:AJ112)</f>
        <v>0</v>
      </c>
      <c r="AL112" s="199"/>
      <c r="AM112" s="199"/>
      <c r="AN112" s="199"/>
      <c r="AO112" s="199"/>
      <c r="AP112" s="199"/>
      <c r="AQ112" s="198"/>
      <c r="AR112" s="198"/>
      <c r="AS112" s="7"/>
      <c r="AT112" s="7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190"/>
      <c r="HH112" s="313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</row>
    <row r="113" spans="1:264" s="201" customFormat="1" ht="13.5" customHeight="1" thickBot="1" x14ac:dyDescent="0.25">
      <c r="A113" s="196">
        <v>89</v>
      </c>
      <c r="B113" s="7" t="s">
        <v>629</v>
      </c>
      <c r="C113" s="7" t="s">
        <v>273</v>
      </c>
      <c r="D113" s="7" t="s">
        <v>274</v>
      </c>
      <c r="E113" s="197" t="s">
        <v>298</v>
      </c>
      <c r="F113" s="198" t="s">
        <v>630</v>
      </c>
      <c r="G113" s="199" t="s">
        <v>370</v>
      </c>
      <c r="I113" s="199">
        <v>21</v>
      </c>
      <c r="J113" s="199" t="s">
        <v>389</v>
      </c>
      <c r="K113" s="199" t="s">
        <v>390</v>
      </c>
      <c r="L113" s="201" t="s">
        <v>391</v>
      </c>
      <c r="M113" s="202">
        <v>2</v>
      </c>
      <c r="N113" s="369" t="s">
        <v>667</v>
      </c>
      <c r="O113" s="370" t="s">
        <v>182</v>
      </c>
      <c r="P113" s="371" t="s">
        <v>230</v>
      </c>
      <c r="Q113" s="372">
        <v>59834935</v>
      </c>
      <c r="R113" s="373" t="s">
        <v>229</v>
      </c>
      <c r="S113" s="374" t="s">
        <v>668</v>
      </c>
      <c r="T113" s="375" t="s">
        <v>669</v>
      </c>
      <c r="U113" s="376"/>
      <c r="V113" s="377">
        <v>3122273896</v>
      </c>
      <c r="W113" s="7" t="s">
        <v>634</v>
      </c>
      <c r="X113" s="199">
        <f t="shared" si="17"/>
        <v>8</v>
      </c>
      <c r="Y113" s="198"/>
      <c r="Z113" s="199"/>
      <c r="AA113" s="199"/>
      <c r="AB113" s="207" t="s">
        <v>646</v>
      </c>
      <c r="AC113" s="197"/>
      <c r="AE113" s="199">
        <v>0</v>
      </c>
      <c r="AF113" s="199">
        <f t="shared" si="23"/>
        <v>8</v>
      </c>
      <c r="AG113" s="199">
        <f t="shared" ref="AG113:AG119" si="24">SUM(AE113:AF113)</f>
        <v>8</v>
      </c>
      <c r="AH113" s="209"/>
      <c r="AI113" s="209">
        <f t="shared" si="20"/>
        <v>0</v>
      </c>
      <c r="AJ113" s="209">
        <f t="shared" si="21"/>
        <v>0</v>
      </c>
      <c r="AK113" s="209">
        <f t="shared" si="22"/>
        <v>0</v>
      </c>
      <c r="AL113" s="199"/>
      <c r="AM113" s="199"/>
      <c r="AN113" s="199"/>
      <c r="AO113" s="199"/>
      <c r="AP113" s="199"/>
      <c r="AQ113" s="198"/>
      <c r="AR113" s="198"/>
      <c r="AS113" s="7"/>
      <c r="AT113" s="7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190"/>
      <c r="HH113" s="313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</row>
    <row r="114" spans="1:264" s="201" customFormat="1" ht="13.5" customHeight="1" x14ac:dyDescent="0.2">
      <c r="A114" s="196">
        <v>90</v>
      </c>
      <c r="B114" s="7" t="s">
        <v>629</v>
      </c>
      <c r="C114" s="7" t="s">
        <v>273</v>
      </c>
      <c r="D114" s="7" t="s">
        <v>274</v>
      </c>
      <c r="E114" s="197" t="s">
        <v>275</v>
      </c>
      <c r="F114" s="335" t="s">
        <v>630</v>
      </c>
      <c r="G114" s="199" t="s">
        <v>370</v>
      </c>
      <c r="I114" s="199">
        <v>20</v>
      </c>
      <c r="J114" s="199" t="s">
        <v>371</v>
      </c>
      <c r="K114" s="199" t="s">
        <v>372</v>
      </c>
      <c r="L114" s="201" t="s">
        <v>373</v>
      </c>
      <c r="M114" s="202">
        <v>4</v>
      </c>
      <c r="N114" s="378" t="s">
        <v>670</v>
      </c>
      <c r="O114" s="213" t="s">
        <v>174</v>
      </c>
      <c r="P114" s="214" t="s">
        <v>230</v>
      </c>
      <c r="Q114" s="278">
        <v>7695137</v>
      </c>
      <c r="R114" s="258" t="s">
        <v>229</v>
      </c>
      <c r="S114" s="279" t="s">
        <v>671</v>
      </c>
      <c r="T114" s="379" t="s">
        <v>672</v>
      </c>
      <c r="U114" s="297">
        <v>7232872</v>
      </c>
      <c r="V114" s="279">
        <v>3147596760</v>
      </c>
      <c r="W114" s="7" t="s">
        <v>634</v>
      </c>
      <c r="X114" s="199">
        <f t="shared" si="17"/>
        <v>16</v>
      </c>
      <c r="Y114" s="206" t="s">
        <v>654</v>
      </c>
      <c r="Z114" s="197"/>
      <c r="AA114" s="197"/>
      <c r="AB114" s="207" t="s">
        <v>660</v>
      </c>
      <c r="AC114" s="7"/>
      <c r="AD114" s="7"/>
      <c r="AE114" s="199">
        <f>M114*4</f>
        <v>16</v>
      </c>
      <c r="AF114" s="199">
        <f t="shared" si="23"/>
        <v>16</v>
      </c>
      <c r="AG114" s="199">
        <f t="shared" si="24"/>
        <v>32</v>
      </c>
      <c r="AH114" s="209"/>
      <c r="AI114" s="209">
        <f t="shared" si="20"/>
        <v>0</v>
      </c>
      <c r="AJ114" s="209">
        <f t="shared" si="21"/>
        <v>0</v>
      </c>
      <c r="AK114" s="209">
        <f t="shared" si="22"/>
        <v>0</v>
      </c>
      <c r="AL114" s="199"/>
      <c r="AM114" s="199"/>
      <c r="AN114" s="199"/>
      <c r="AO114" s="199"/>
      <c r="AP114" s="199"/>
      <c r="AQ114" s="198"/>
      <c r="AR114" s="198"/>
      <c r="AS114" s="7"/>
      <c r="AT114" s="7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190"/>
      <c r="HH114" s="313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</row>
    <row r="115" spans="1:264" s="201" customFormat="1" ht="13.5" customHeight="1" x14ac:dyDescent="0.2">
      <c r="A115" s="196">
        <v>91</v>
      </c>
      <c r="B115" s="7" t="s">
        <v>629</v>
      </c>
      <c r="C115" s="7" t="s">
        <v>273</v>
      </c>
      <c r="D115" s="7" t="s">
        <v>274</v>
      </c>
      <c r="E115" s="197" t="s">
        <v>275</v>
      </c>
      <c r="F115" s="335" t="s">
        <v>630</v>
      </c>
      <c r="G115" s="199" t="s">
        <v>370</v>
      </c>
      <c r="I115" s="199">
        <v>20</v>
      </c>
      <c r="J115" s="199" t="s">
        <v>371</v>
      </c>
      <c r="K115" s="199" t="s">
        <v>372</v>
      </c>
      <c r="L115" s="201" t="s">
        <v>373</v>
      </c>
      <c r="M115" s="202">
        <v>4</v>
      </c>
      <c r="N115" s="378" t="s">
        <v>670</v>
      </c>
      <c r="O115" s="213" t="s">
        <v>174</v>
      </c>
      <c r="P115" s="214" t="s">
        <v>230</v>
      </c>
      <c r="Q115" s="278">
        <v>7695137</v>
      </c>
      <c r="R115" s="258" t="s">
        <v>229</v>
      </c>
      <c r="S115" s="279" t="s">
        <v>671</v>
      </c>
      <c r="T115" s="379" t="s">
        <v>672</v>
      </c>
      <c r="U115" s="297">
        <v>7232872</v>
      </c>
      <c r="V115" s="279">
        <v>3147596760</v>
      </c>
      <c r="W115" s="7" t="s">
        <v>634</v>
      </c>
      <c r="X115" s="199">
        <f t="shared" si="17"/>
        <v>16</v>
      </c>
      <c r="Y115" s="336"/>
      <c r="AB115" s="207" t="s">
        <v>660</v>
      </c>
      <c r="AC115" s="7"/>
      <c r="AD115" s="7"/>
      <c r="AE115" s="199">
        <v>0</v>
      </c>
      <c r="AF115" s="199">
        <f t="shared" si="23"/>
        <v>16</v>
      </c>
      <c r="AG115" s="199">
        <f t="shared" si="24"/>
        <v>16</v>
      </c>
      <c r="AH115" s="209"/>
      <c r="AI115" s="209">
        <f t="shared" si="20"/>
        <v>0</v>
      </c>
      <c r="AJ115" s="209">
        <f t="shared" si="21"/>
        <v>0</v>
      </c>
      <c r="AK115" s="209">
        <f t="shared" si="22"/>
        <v>0</v>
      </c>
      <c r="AL115" s="199"/>
      <c r="AM115" s="199"/>
      <c r="AN115" s="199"/>
      <c r="AO115" s="199"/>
      <c r="AP115" s="199"/>
      <c r="AQ115" s="198"/>
      <c r="AR115" s="198"/>
      <c r="AS115" s="7"/>
      <c r="AT115" s="7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190"/>
      <c r="HH115" s="313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</row>
    <row r="116" spans="1:264" s="201" customFormat="1" ht="13.5" customHeight="1" x14ac:dyDescent="0.25">
      <c r="A116" s="196">
        <v>92</v>
      </c>
      <c r="B116" s="7" t="s">
        <v>629</v>
      </c>
      <c r="C116" s="7" t="s">
        <v>273</v>
      </c>
      <c r="D116" s="7" t="s">
        <v>274</v>
      </c>
      <c r="E116" s="197" t="s">
        <v>322</v>
      </c>
      <c r="F116" s="198" t="s">
        <v>630</v>
      </c>
      <c r="G116" s="199" t="s">
        <v>370</v>
      </c>
      <c r="I116" s="199">
        <v>20</v>
      </c>
      <c r="J116" s="199" t="s">
        <v>403</v>
      </c>
      <c r="K116" s="199" t="s">
        <v>404</v>
      </c>
      <c r="L116" s="201" t="s">
        <v>405</v>
      </c>
      <c r="M116" s="199">
        <v>2</v>
      </c>
      <c r="N116" s="223" t="s">
        <v>673</v>
      </c>
      <c r="O116" s="213" t="s">
        <v>174</v>
      </c>
      <c r="P116" s="214" t="s">
        <v>230</v>
      </c>
      <c r="Q116" s="224">
        <v>7684811</v>
      </c>
      <c r="R116" s="225" t="s">
        <v>184</v>
      </c>
      <c r="S116" s="226" t="s">
        <v>674</v>
      </c>
      <c r="T116" s="227" t="s">
        <v>675</v>
      </c>
      <c r="U116" s="226">
        <v>8623704</v>
      </c>
      <c r="V116" s="226" t="s">
        <v>676</v>
      </c>
      <c r="W116" s="7" t="s">
        <v>634</v>
      </c>
      <c r="X116" s="199">
        <f t="shared" si="17"/>
        <v>8</v>
      </c>
      <c r="Y116" s="198" t="s">
        <v>677</v>
      </c>
      <c r="Z116" s="199"/>
      <c r="AA116" s="199"/>
      <c r="AB116" s="207" t="s">
        <v>678</v>
      </c>
      <c r="AC116" s="7"/>
      <c r="AD116" s="7"/>
      <c r="AE116" s="199">
        <f>M116*4</f>
        <v>8</v>
      </c>
      <c r="AF116" s="199">
        <f t="shared" si="23"/>
        <v>8</v>
      </c>
      <c r="AG116" s="199">
        <f t="shared" si="24"/>
        <v>16</v>
      </c>
      <c r="AH116" s="209"/>
      <c r="AI116" s="209">
        <f t="shared" si="20"/>
        <v>0</v>
      </c>
      <c r="AJ116" s="209">
        <f t="shared" si="21"/>
        <v>0</v>
      </c>
      <c r="AK116" s="209">
        <f t="shared" si="22"/>
        <v>0</v>
      </c>
      <c r="AL116" s="199"/>
      <c r="AM116" s="199"/>
      <c r="AN116" s="199"/>
      <c r="AO116" s="199"/>
      <c r="AP116" s="199"/>
      <c r="AQ116" s="198" t="s">
        <v>297</v>
      </c>
      <c r="AR116" s="198"/>
      <c r="AS116" s="7"/>
      <c r="AT116" s="7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190"/>
      <c r="HH116" s="313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</row>
    <row r="117" spans="1:264" s="201" customFormat="1" ht="13.5" customHeight="1" x14ac:dyDescent="0.2">
      <c r="A117" s="196">
        <v>93</v>
      </c>
      <c r="B117" s="7" t="s">
        <v>629</v>
      </c>
      <c r="C117" s="7" t="s">
        <v>273</v>
      </c>
      <c r="D117" s="7" t="s">
        <v>274</v>
      </c>
      <c r="E117" s="197" t="s">
        <v>322</v>
      </c>
      <c r="F117" s="198" t="s">
        <v>630</v>
      </c>
      <c r="G117" s="199" t="s">
        <v>370</v>
      </c>
      <c r="I117" s="199">
        <v>20</v>
      </c>
      <c r="J117" s="199" t="s">
        <v>403</v>
      </c>
      <c r="K117" s="199" t="s">
        <v>404</v>
      </c>
      <c r="L117" s="201" t="s">
        <v>405</v>
      </c>
      <c r="M117" s="199">
        <v>2</v>
      </c>
      <c r="N117" s="325" t="s">
        <v>679</v>
      </c>
      <c r="O117" s="213" t="s">
        <v>174</v>
      </c>
      <c r="P117" s="214" t="s">
        <v>230</v>
      </c>
      <c r="Q117" s="224">
        <v>7684811</v>
      </c>
      <c r="R117" s="225" t="s">
        <v>184</v>
      </c>
      <c r="S117" s="226" t="s">
        <v>674</v>
      </c>
      <c r="T117" s="227" t="s">
        <v>675</v>
      </c>
      <c r="U117" s="226">
        <v>8623704</v>
      </c>
      <c r="V117" s="226" t="s">
        <v>676</v>
      </c>
      <c r="W117" s="7" t="s">
        <v>634</v>
      </c>
      <c r="X117" s="199">
        <f t="shared" si="17"/>
        <v>8</v>
      </c>
      <c r="Y117" s="198"/>
      <c r="Z117" s="199"/>
      <c r="AA117" s="199"/>
      <c r="AB117" s="207" t="s">
        <v>678</v>
      </c>
      <c r="AC117" s="7"/>
      <c r="AD117" s="7"/>
      <c r="AE117" s="199">
        <v>0</v>
      </c>
      <c r="AF117" s="199">
        <f t="shared" si="23"/>
        <v>8</v>
      </c>
      <c r="AG117" s="199">
        <f t="shared" si="24"/>
        <v>8</v>
      </c>
      <c r="AH117" s="209"/>
      <c r="AI117" s="209">
        <f t="shared" si="20"/>
        <v>0</v>
      </c>
      <c r="AJ117" s="209">
        <f t="shared" si="21"/>
        <v>0</v>
      </c>
      <c r="AK117" s="209">
        <f t="shared" si="22"/>
        <v>0</v>
      </c>
      <c r="AL117" s="199"/>
      <c r="AM117" s="199"/>
      <c r="AN117" s="199"/>
      <c r="AO117" s="199"/>
      <c r="AP117" s="199"/>
      <c r="AQ117" s="198" t="s">
        <v>297</v>
      </c>
      <c r="AR117" s="198"/>
      <c r="AS117" s="7"/>
      <c r="AT117" s="7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190"/>
      <c r="HH117" s="313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</row>
    <row r="118" spans="1:264" s="201" customFormat="1" ht="13.5" customHeight="1" x14ac:dyDescent="0.25">
      <c r="A118" s="196">
        <v>94</v>
      </c>
      <c r="B118" s="7" t="s">
        <v>236</v>
      </c>
      <c r="C118" s="7" t="s">
        <v>273</v>
      </c>
      <c r="D118" s="7" t="s">
        <v>274</v>
      </c>
      <c r="E118" s="197" t="s">
        <v>275</v>
      </c>
      <c r="F118" s="198" t="s">
        <v>184</v>
      </c>
      <c r="G118" s="199" t="s">
        <v>529</v>
      </c>
      <c r="I118" s="199">
        <v>11</v>
      </c>
      <c r="J118" s="199" t="s">
        <v>535</v>
      </c>
      <c r="K118" s="199" t="s">
        <v>536</v>
      </c>
      <c r="L118" s="201" t="s">
        <v>537</v>
      </c>
      <c r="M118" s="202">
        <v>4</v>
      </c>
      <c r="N118" s="380" t="s">
        <v>680</v>
      </c>
      <c r="O118" s="213" t="s">
        <v>174</v>
      </c>
      <c r="P118" s="214" t="s">
        <v>178</v>
      </c>
      <c r="Q118" s="224">
        <v>8060459</v>
      </c>
      <c r="R118" s="225" t="s">
        <v>184</v>
      </c>
      <c r="S118" s="226" t="s">
        <v>681</v>
      </c>
      <c r="T118" s="227" t="s">
        <v>682</v>
      </c>
      <c r="U118" s="226">
        <v>3177726818</v>
      </c>
      <c r="V118" s="226">
        <v>3014371257</v>
      </c>
      <c r="W118" s="7" t="s">
        <v>238</v>
      </c>
      <c r="X118" s="199">
        <f t="shared" si="17"/>
        <v>16</v>
      </c>
      <c r="Y118" s="198" t="s">
        <v>395</v>
      </c>
      <c r="Z118" s="199"/>
      <c r="AA118" s="199"/>
      <c r="AB118" s="198"/>
      <c r="AC118" s="7"/>
      <c r="AD118" s="7"/>
      <c r="AE118" s="199">
        <f>M118*4</f>
        <v>16</v>
      </c>
      <c r="AF118" s="199">
        <v>0</v>
      </c>
      <c r="AG118" s="199">
        <f>SUM(AE118:AF118)</f>
        <v>16</v>
      </c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190"/>
      <c r="GN118" s="313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</row>
    <row r="119" spans="1:264" s="201" customFormat="1" ht="13.5" customHeight="1" x14ac:dyDescent="0.2">
      <c r="A119" s="196">
        <v>95</v>
      </c>
      <c r="B119" s="7" t="s">
        <v>236</v>
      </c>
      <c r="C119" s="7" t="s">
        <v>273</v>
      </c>
      <c r="D119" s="7" t="s">
        <v>274</v>
      </c>
      <c r="E119" s="197" t="s">
        <v>275</v>
      </c>
      <c r="F119" s="198" t="s">
        <v>184</v>
      </c>
      <c r="G119" s="199" t="s">
        <v>529</v>
      </c>
      <c r="I119" s="199">
        <v>11</v>
      </c>
      <c r="J119" s="199" t="s">
        <v>535</v>
      </c>
      <c r="K119" s="199" t="s">
        <v>536</v>
      </c>
      <c r="L119" s="201" t="s">
        <v>537</v>
      </c>
      <c r="M119" s="202">
        <v>4</v>
      </c>
      <c r="N119" s="325" t="s">
        <v>972</v>
      </c>
      <c r="O119" s="213" t="s">
        <v>181</v>
      </c>
      <c r="P119" s="214" t="s">
        <v>178</v>
      </c>
      <c r="Q119" s="316">
        <v>80409853</v>
      </c>
      <c r="R119" s="229" t="s">
        <v>683</v>
      </c>
      <c r="S119" s="317" t="s">
        <v>684</v>
      </c>
      <c r="T119" s="318" t="s">
        <v>685</v>
      </c>
      <c r="U119" s="381">
        <v>3451920</v>
      </c>
      <c r="V119" s="265">
        <v>3173127027</v>
      </c>
      <c r="W119" s="7" t="s">
        <v>238</v>
      </c>
      <c r="X119" s="199">
        <f t="shared" si="17"/>
        <v>16</v>
      </c>
      <c r="Y119" s="336"/>
      <c r="AB119" s="207" t="s">
        <v>343</v>
      </c>
      <c r="AC119" s="7"/>
      <c r="AD119" s="7"/>
      <c r="AE119" s="199">
        <v>0</v>
      </c>
      <c r="AF119" s="199">
        <f>M119*4</f>
        <v>16</v>
      </c>
      <c r="AG119" s="199">
        <f t="shared" si="24"/>
        <v>16</v>
      </c>
      <c r="AH119" s="209"/>
      <c r="AI119" s="209">
        <f>AH119*AE119</f>
        <v>0</v>
      </c>
      <c r="AJ119" s="209">
        <f>AH119*AF119</f>
        <v>0</v>
      </c>
      <c r="AK119" s="209">
        <f>SUM(AI119:AJ119)</f>
        <v>0</v>
      </c>
      <c r="AL119" s="199"/>
      <c r="AM119" s="199"/>
      <c r="AN119" s="199"/>
      <c r="AO119" s="199"/>
      <c r="AP119" s="199"/>
      <c r="AQ119" s="198" t="s">
        <v>686</v>
      </c>
      <c r="AR119" s="198"/>
      <c r="AS119" s="7"/>
      <c r="AT119" s="7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190"/>
      <c r="HH119" s="313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</row>
    <row r="120" spans="1:264" s="201" customFormat="1" ht="13.5" customHeight="1" x14ac:dyDescent="0.25">
      <c r="A120" s="196">
        <v>96</v>
      </c>
      <c r="B120" s="7" t="s">
        <v>236</v>
      </c>
      <c r="C120" s="7" t="s">
        <v>273</v>
      </c>
      <c r="D120" s="7" t="s">
        <v>274</v>
      </c>
      <c r="E120" s="197" t="s">
        <v>275</v>
      </c>
      <c r="F120" s="198" t="s">
        <v>184</v>
      </c>
      <c r="G120" s="199" t="s">
        <v>529</v>
      </c>
      <c r="I120" s="199">
        <v>12</v>
      </c>
      <c r="J120" s="199" t="s">
        <v>530</v>
      </c>
      <c r="K120" s="199" t="s">
        <v>531</v>
      </c>
      <c r="L120" s="201" t="s">
        <v>532</v>
      </c>
      <c r="M120" s="202">
        <v>4</v>
      </c>
      <c r="N120" s="380" t="s">
        <v>680</v>
      </c>
      <c r="O120" s="213" t="s">
        <v>174</v>
      </c>
      <c r="P120" s="214" t="s">
        <v>178</v>
      </c>
      <c r="Q120" s="224">
        <v>8060459</v>
      </c>
      <c r="R120" s="225" t="s">
        <v>184</v>
      </c>
      <c r="S120" s="226" t="s">
        <v>681</v>
      </c>
      <c r="T120" s="227" t="s">
        <v>682</v>
      </c>
      <c r="U120" s="226">
        <v>3177726818</v>
      </c>
      <c r="V120" s="226">
        <v>3014371257</v>
      </c>
      <c r="W120" s="7" t="s">
        <v>238</v>
      </c>
      <c r="X120" s="199">
        <f t="shared" si="17"/>
        <v>16</v>
      </c>
      <c r="Y120" s="198" t="s">
        <v>409</v>
      </c>
      <c r="Z120" s="199"/>
      <c r="AA120" s="199"/>
      <c r="AB120" s="198"/>
      <c r="AC120" s="7"/>
      <c r="AD120" s="7"/>
      <c r="AE120" s="199">
        <f>M120*4</f>
        <v>16</v>
      </c>
      <c r="AF120" s="199">
        <v>0</v>
      </c>
      <c r="AG120" s="199">
        <f>SUM(AE120:AF120)</f>
        <v>16</v>
      </c>
      <c r="AH120" s="7"/>
      <c r="AI120" s="7">
        <f>AH120*AE120</f>
        <v>0</v>
      </c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190"/>
      <c r="GN120" s="313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</row>
    <row r="121" spans="1:264" s="201" customFormat="1" ht="13.5" customHeight="1" x14ac:dyDescent="0.25">
      <c r="A121" s="196">
        <v>97</v>
      </c>
      <c r="B121" s="7" t="s">
        <v>236</v>
      </c>
      <c r="C121" s="7" t="s">
        <v>273</v>
      </c>
      <c r="D121" s="7" t="s">
        <v>274</v>
      </c>
      <c r="E121" s="197" t="s">
        <v>275</v>
      </c>
      <c r="F121" s="198" t="s">
        <v>184</v>
      </c>
      <c r="G121" s="199" t="s">
        <v>529</v>
      </c>
      <c r="I121" s="199">
        <v>12</v>
      </c>
      <c r="J121" s="199" t="s">
        <v>530</v>
      </c>
      <c r="K121" s="199" t="s">
        <v>531</v>
      </c>
      <c r="L121" s="201" t="s">
        <v>532</v>
      </c>
      <c r="M121" s="199">
        <v>4</v>
      </c>
      <c r="N121" s="239" t="s">
        <v>448</v>
      </c>
      <c r="O121" s="213" t="s">
        <v>351</v>
      </c>
      <c r="P121" s="214" t="s">
        <v>230</v>
      </c>
      <c r="Q121" s="290">
        <v>38862728</v>
      </c>
      <c r="R121" s="291" t="s">
        <v>449</v>
      </c>
      <c r="S121" s="292" t="s">
        <v>450</v>
      </c>
      <c r="T121" s="227" t="s">
        <v>451</v>
      </c>
      <c r="U121" s="292" t="s">
        <v>452</v>
      </c>
      <c r="V121" s="292">
        <v>3108414242</v>
      </c>
      <c r="W121" s="7" t="s">
        <v>238</v>
      </c>
      <c r="X121" s="199">
        <f t="shared" si="17"/>
        <v>16</v>
      </c>
      <c r="Y121" s="336"/>
      <c r="AB121" s="207" t="s">
        <v>343</v>
      </c>
      <c r="AC121" s="7"/>
      <c r="AD121" s="7"/>
      <c r="AE121" s="199">
        <v>0</v>
      </c>
      <c r="AF121" s="199">
        <v>16</v>
      </c>
      <c r="AG121" s="199">
        <f t="shared" ref="AG121:AG162" si="25">SUM(AE121:AF121)</f>
        <v>16</v>
      </c>
      <c r="AH121" s="209"/>
      <c r="AI121" s="209">
        <f t="shared" ref="AI121:AI184" si="26">AH121*AE121</f>
        <v>0</v>
      </c>
      <c r="AJ121" s="209">
        <f t="shared" ref="AJ121:AJ184" si="27">AH121*AF121</f>
        <v>0</v>
      </c>
      <c r="AK121" s="209">
        <f t="shared" ref="AK121:AK162" si="28">SUM(AI121:AJ121)</f>
        <v>0</v>
      </c>
      <c r="AL121" s="199"/>
      <c r="AM121" s="199"/>
      <c r="AN121" s="199"/>
      <c r="AO121" s="199"/>
      <c r="AP121" s="199"/>
      <c r="AQ121" s="198" t="s">
        <v>687</v>
      </c>
      <c r="AR121" s="198"/>
      <c r="AS121" s="7"/>
      <c r="AT121" s="7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190"/>
      <c r="HH121" s="313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</row>
    <row r="122" spans="1:264" s="201" customFormat="1" ht="13.5" customHeight="1" x14ac:dyDescent="0.25">
      <c r="A122" s="196">
        <v>98</v>
      </c>
      <c r="B122" s="7" t="s">
        <v>227</v>
      </c>
      <c r="C122" s="7" t="s">
        <v>273</v>
      </c>
      <c r="D122" s="7" t="s">
        <v>274</v>
      </c>
      <c r="E122" s="197" t="s">
        <v>322</v>
      </c>
      <c r="F122" s="198" t="s">
        <v>184</v>
      </c>
      <c r="G122" s="199" t="s">
        <v>529</v>
      </c>
      <c r="I122" s="199">
        <v>6</v>
      </c>
      <c r="J122" s="199" t="s">
        <v>571</v>
      </c>
      <c r="K122" s="199" t="s">
        <v>572</v>
      </c>
      <c r="L122" s="201" t="s">
        <v>573</v>
      </c>
      <c r="M122" s="199">
        <v>4</v>
      </c>
      <c r="N122" s="382" t="s">
        <v>688</v>
      </c>
      <c r="O122" s="213"/>
      <c r="P122" s="229"/>
      <c r="Q122" s="224"/>
      <c r="R122" s="225"/>
      <c r="S122" s="226"/>
      <c r="T122" s="227"/>
      <c r="U122" s="226"/>
      <c r="V122" s="226"/>
      <c r="W122" s="7" t="s">
        <v>228</v>
      </c>
      <c r="X122" s="199">
        <f t="shared" si="17"/>
        <v>16</v>
      </c>
      <c r="Y122" s="198" t="s">
        <v>689</v>
      </c>
      <c r="Z122" s="199"/>
      <c r="AA122" s="199"/>
      <c r="AB122" s="207" t="s">
        <v>334</v>
      </c>
      <c r="AC122" s="199"/>
      <c r="AD122" s="199"/>
      <c r="AE122" s="199">
        <f t="shared" ref="AE122:AE182" si="29">M122*4</f>
        <v>16</v>
      </c>
      <c r="AF122" s="199">
        <v>0</v>
      </c>
      <c r="AG122" s="199">
        <f t="shared" si="25"/>
        <v>16</v>
      </c>
      <c r="AH122" s="209"/>
      <c r="AI122" s="209">
        <f t="shared" si="26"/>
        <v>0</v>
      </c>
      <c r="AJ122" s="209">
        <f t="shared" si="27"/>
        <v>0</v>
      </c>
      <c r="AK122" s="209">
        <f t="shared" si="28"/>
        <v>0</v>
      </c>
      <c r="AL122" s="7"/>
      <c r="AM122" s="7"/>
      <c r="AN122" s="7"/>
      <c r="AO122" s="7"/>
      <c r="AP122" s="7"/>
      <c r="AQ122" s="199" t="s">
        <v>690</v>
      </c>
      <c r="AR122" s="7"/>
      <c r="AS122" s="7"/>
      <c r="AT122" s="7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190"/>
      <c r="GY122" s="313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</row>
    <row r="123" spans="1:264" s="201" customFormat="1" ht="13.5" customHeight="1" x14ac:dyDescent="0.25">
      <c r="A123" s="196">
        <v>99</v>
      </c>
      <c r="B123" s="7" t="s">
        <v>236</v>
      </c>
      <c r="C123" s="7" t="s">
        <v>273</v>
      </c>
      <c r="D123" s="7" t="s">
        <v>274</v>
      </c>
      <c r="E123" s="197" t="s">
        <v>288</v>
      </c>
      <c r="F123" s="198" t="s">
        <v>184</v>
      </c>
      <c r="G123" s="199" t="s">
        <v>529</v>
      </c>
      <c r="I123" s="199">
        <v>9</v>
      </c>
      <c r="J123" s="199" t="s">
        <v>358</v>
      </c>
      <c r="K123" s="199" t="s">
        <v>359</v>
      </c>
      <c r="L123" s="201" t="s">
        <v>533</v>
      </c>
      <c r="M123" s="199">
        <v>6</v>
      </c>
      <c r="N123" s="355" t="s">
        <v>691</v>
      </c>
      <c r="O123" s="213" t="s">
        <v>174</v>
      </c>
      <c r="P123" s="229" t="s">
        <v>445</v>
      </c>
      <c r="Q123" s="367">
        <v>55057167</v>
      </c>
      <c r="R123" s="262" t="s">
        <v>664</v>
      </c>
      <c r="S123" s="263" t="s">
        <v>665</v>
      </c>
      <c r="T123" s="294" t="s">
        <v>666</v>
      </c>
      <c r="U123" s="368">
        <v>3165899471</v>
      </c>
      <c r="V123" s="368">
        <v>3165899471</v>
      </c>
      <c r="W123" s="7" t="s">
        <v>238</v>
      </c>
      <c r="X123" s="199">
        <f t="shared" si="17"/>
        <v>24</v>
      </c>
      <c r="Y123" s="206" t="s">
        <v>692</v>
      </c>
      <c r="AA123" s="248"/>
      <c r="AB123" s="207" t="s">
        <v>296</v>
      </c>
      <c r="AC123" s="7"/>
      <c r="AD123" s="7"/>
      <c r="AE123" s="199">
        <f t="shared" si="29"/>
        <v>24</v>
      </c>
      <c r="AF123" s="199">
        <f t="shared" ref="AF123:AF185" si="30">M123*4</f>
        <v>24</v>
      </c>
      <c r="AG123" s="199">
        <f t="shared" si="25"/>
        <v>48</v>
      </c>
      <c r="AH123" s="209"/>
      <c r="AI123" s="209">
        <f t="shared" si="26"/>
        <v>0</v>
      </c>
      <c r="AJ123" s="209">
        <f t="shared" si="27"/>
        <v>0</v>
      </c>
      <c r="AK123" s="209">
        <f t="shared" si="28"/>
        <v>0</v>
      </c>
      <c r="AL123" s="199"/>
      <c r="AM123" s="199"/>
      <c r="AN123" s="199"/>
      <c r="AO123" s="199"/>
      <c r="AP123" s="199"/>
      <c r="AQ123" s="198" t="s">
        <v>693</v>
      </c>
      <c r="AR123" s="198"/>
      <c r="AS123" s="7"/>
      <c r="AT123" s="7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190"/>
      <c r="HH123" s="313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</row>
    <row r="124" spans="1:264" s="201" customFormat="1" ht="13.5" customHeight="1" x14ac:dyDescent="0.25">
      <c r="A124" s="196">
        <v>100</v>
      </c>
      <c r="B124" s="198" t="s">
        <v>694</v>
      </c>
      <c r="C124" s="198" t="s">
        <v>273</v>
      </c>
      <c r="D124" s="7" t="s">
        <v>274</v>
      </c>
      <c r="E124" s="197" t="s">
        <v>298</v>
      </c>
      <c r="F124" s="198" t="s">
        <v>184</v>
      </c>
      <c r="G124" s="199" t="s">
        <v>529</v>
      </c>
      <c r="I124" s="199">
        <v>12</v>
      </c>
      <c r="J124" s="199" t="s">
        <v>241</v>
      </c>
      <c r="K124" s="199" t="s">
        <v>242</v>
      </c>
      <c r="L124" s="201" t="s">
        <v>243</v>
      </c>
      <c r="M124" s="202">
        <v>2</v>
      </c>
      <c r="N124" s="223" t="s">
        <v>312</v>
      </c>
      <c r="O124" s="213" t="s">
        <v>174</v>
      </c>
      <c r="P124" s="214" t="s">
        <v>230</v>
      </c>
      <c r="Q124" s="224">
        <v>19395959</v>
      </c>
      <c r="R124" s="225" t="s">
        <v>184</v>
      </c>
      <c r="S124" s="226" t="s">
        <v>244</v>
      </c>
      <c r="T124" s="227" t="s">
        <v>245</v>
      </c>
      <c r="U124" s="226">
        <v>8764535</v>
      </c>
      <c r="V124" s="226">
        <v>3173216527</v>
      </c>
      <c r="W124" s="7" t="s">
        <v>695</v>
      </c>
      <c r="X124" s="199">
        <f t="shared" si="17"/>
        <v>8</v>
      </c>
      <c r="Y124" s="206" t="s">
        <v>696</v>
      </c>
      <c r="AA124" s="197"/>
      <c r="AB124" s="207" t="s">
        <v>697</v>
      </c>
      <c r="AC124" s="7"/>
      <c r="AD124" s="7"/>
      <c r="AE124" s="199">
        <f t="shared" si="29"/>
        <v>8</v>
      </c>
      <c r="AF124" s="199">
        <f t="shared" si="30"/>
        <v>8</v>
      </c>
      <c r="AG124" s="199">
        <f t="shared" si="25"/>
        <v>16</v>
      </c>
      <c r="AH124" s="209"/>
      <c r="AI124" s="209">
        <f t="shared" si="26"/>
        <v>0</v>
      </c>
      <c r="AJ124" s="209">
        <f t="shared" si="27"/>
        <v>0</v>
      </c>
      <c r="AK124" s="209">
        <f t="shared" si="28"/>
        <v>0</v>
      </c>
      <c r="AL124" s="199"/>
      <c r="AM124" s="199"/>
      <c r="AN124" s="199"/>
      <c r="AO124" s="199"/>
      <c r="AP124" s="199"/>
      <c r="AQ124" s="7"/>
      <c r="AR124" s="7"/>
      <c r="AS124" s="7"/>
      <c r="AT124" s="199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  <c r="DE124" s="308"/>
      <c r="DF124" s="308"/>
      <c r="DG124" s="308"/>
      <c r="DH124" s="308"/>
      <c r="DI124" s="308"/>
      <c r="DJ124" s="308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8"/>
      <c r="EF124" s="308"/>
      <c r="EG124" s="308"/>
      <c r="EH124" s="308"/>
      <c r="EI124" s="308"/>
      <c r="EJ124" s="308"/>
      <c r="EK124" s="308"/>
      <c r="EL124" s="308"/>
      <c r="EM124" s="308"/>
      <c r="EN124" s="308"/>
      <c r="EO124" s="308"/>
      <c r="EP124" s="308"/>
      <c r="EQ124" s="308"/>
      <c r="ER124" s="308"/>
      <c r="ES124" s="308"/>
      <c r="ET124" s="308"/>
      <c r="EU124" s="308"/>
      <c r="EV124" s="308"/>
      <c r="EW124" s="308"/>
      <c r="EX124" s="308"/>
      <c r="EY124" s="308"/>
      <c r="EZ124" s="308"/>
      <c r="FA124" s="308"/>
      <c r="FB124" s="308"/>
      <c r="FC124" s="308"/>
      <c r="FD124" s="308"/>
      <c r="FE124" s="308"/>
      <c r="FF124" s="308"/>
      <c r="FG124" s="308"/>
      <c r="FH124" s="308"/>
      <c r="FI124" s="308"/>
      <c r="FJ124" s="308"/>
      <c r="FK124" s="308"/>
      <c r="FL124" s="308"/>
      <c r="FM124" s="308"/>
      <c r="FN124" s="308"/>
      <c r="FO124" s="308"/>
      <c r="FP124" s="308"/>
      <c r="FQ124" s="308"/>
      <c r="FR124" s="308"/>
      <c r="FS124" s="308"/>
      <c r="FT124" s="308"/>
      <c r="FU124" s="308"/>
      <c r="FV124" s="308"/>
      <c r="FW124" s="308"/>
      <c r="FX124" s="308"/>
      <c r="FY124" s="308"/>
      <c r="FZ124" s="308"/>
      <c r="GA124" s="308"/>
      <c r="GB124" s="308"/>
      <c r="GC124" s="308"/>
      <c r="GD124" s="308"/>
      <c r="GE124" s="308"/>
      <c r="GF124" s="308"/>
      <c r="GG124" s="308"/>
      <c r="GH124" s="308"/>
      <c r="GI124" s="308"/>
      <c r="GJ124" s="308"/>
      <c r="GK124" s="308"/>
      <c r="GL124" s="308"/>
      <c r="GM124" s="308"/>
      <c r="GN124" s="308"/>
      <c r="GO124" s="308"/>
      <c r="GP124" s="308"/>
      <c r="GQ124" s="308"/>
      <c r="GR124" s="308"/>
      <c r="GS124" s="308"/>
      <c r="GT124" s="308"/>
      <c r="GU124" s="308"/>
      <c r="GV124" s="308"/>
      <c r="GW124" s="308"/>
      <c r="GX124" s="308"/>
      <c r="GY124" s="308"/>
      <c r="GZ124" s="308"/>
      <c r="HA124" s="308"/>
      <c r="HB124" s="308"/>
      <c r="HC124" s="308"/>
      <c r="HD124" s="308"/>
      <c r="HE124" s="308"/>
      <c r="HF124" s="308"/>
      <c r="HG124" s="312"/>
      <c r="HH124" s="313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</row>
    <row r="125" spans="1:264" s="201" customFormat="1" ht="13.5" customHeight="1" x14ac:dyDescent="0.25">
      <c r="A125" s="196">
        <v>101</v>
      </c>
      <c r="B125" s="7" t="s">
        <v>236</v>
      </c>
      <c r="C125" s="7" t="s">
        <v>273</v>
      </c>
      <c r="D125" s="7" t="s">
        <v>274</v>
      </c>
      <c r="E125" s="197" t="s">
        <v>288</v>
      </c>
      <c r="F125" s="198" t="s">
        <v>184</v>
      </c>
      <c r="G125" s="199" t="s">
        <v>250</v>
      </c>
      <c r="I125" s="199">
        <v>6</v>
      </c>
      <c r="J125" s="199" t="s">
        <v>539</v>
      </c>
      <c r="K125" s="199" t="s">
        <v>540</v>
      </c>
      <c r="L125" s="201" t="s">
        <v>360</v>
      </c>
      <c r="M125" s="199">
        <v>6</v>
      </c>
      <c r="N125" s="287" t="s">
        <v>663</v>
      </c>
      <c r="O125" s="213" t="s">
        <v>174</v>
      </c>
      <c r="P125" s="229" t="s">
        <v>445</v>
      </c>
      <c r="Q125" s="367">
        <v>55057167</v>
      </c>
      <c r="R125" s="262" t="s">
        <v>664</v>
      </c>
      <c r="S125" s="263" t="s">
        <v>665</v>
      </c>
      <c r="T125" s="294" t="s">
        <v>666</v>
      </c>
      <c r="U125" s="368">
        <v>3165899471</v>
      </c>
      <c r="V125" s="368">
        <v>3165899471</v>
      </c>
      <c r="W125" s="7" t="s">
        <v>238</v>
      </c>
      <c r="X125" s="199">
        <f t="shared" si="17"/>
        <v>24</v>
      </c>
      <c r="Y125" s="206" t="s">
        <v>252</v>
      </c>
      <c r="AA125" s="248"/>
      <c r="AB125" s="207" t="s">
        <v>296</v>
      </c>
      <c r="AC125" s="7"/>
      <c r="AD125" s="7"/>
      <c r="AE125" s="199">
        <f t="shared" si="29"/>
        <v>24</v>
      </c>
      <c r="AF125" s="199">
        <f t="shared" si="30"/>
        <v>24</v>
      </c>
      <c r="AG125" s="199">
        <f t="shared" si="25"/>
        <v>48</v>
      </c>
      <c r="AH125" s="209"/>
      <c r="AI125" s="209">
        <f t="shared" si="26"/>
        <v>0</v>
      </c>
      <c r="AJ125" s="209">
        <f t="shared" si="27"/>
        <v>0</v>
      </c>
      <c r="AK125" s="209">
        <f t="shared" si="28"/>
        <v>0</v>
      </c>
      <c r="AL125" s="199"/>
      <c r="AM125" s="199"/>
      <c r="AN125" s="199"/>
      <c r="AO125" s="199"/>
      <c r="AP125" s="199"/>
      <c r="AQ125" s="198" t="s">
        <v>693</v>
      </c>
      <c r="AR125" s="198"/>
      <c r="AS125" s="7"/>
      <c r="AT125" s="7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190"/>
      <c r="HH125" s="313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</row>
    <row r="126" spans="1:264" s="315" customFormat="1" ht="13.5" customHeight="1" x14ac:dyDescent="0.2">
      <c r="A126" s="196">
        <v>102</v>
      </c>
      <c r="B126" s="7" t="s">
        <v>236</v>
      </c>
      <c r="C126" s="7" t="s">
        <v>273</v>
      </c>
      <c r="D126" s="7" t="s">
        <v>274</v>
      </c>
      <c r="E126" s="197" t="s">
        <v>322</v>
      </c>
      <c r="F126" s="198" t="s">
        <v>184</v>
      </c>
      <c r="G126" s="199" t="s">
        <v>237</v>
      </c>
      <c r="I126" s="199">
        <v>8</v>
      </c>
      <c r="J126" s="199" t="s">
        <v>403</v>
      </c>
      <c r="K126" s="199" t="s">
        <v>404</v>
      </c>
      <c r="L126" s="201" t="s">
        <v>405</v>
      </c>
      <c r="M126" s="199">
        <v>2</v>
      </c>
      <c r="N126" s="350" t="s">
        <v>698</v>
      </c>
      <c r="O126" s="213"/>
      <c r="P126" s="7"/>
      <c r="Q126" s="331"/>
      <c r="R126" s="199"/>
      <c r="S126" s="199"/>
      <c r="T126" s="332"/>
      <c r="U126" s="199"/>
      <c r="V126" s="199"/>
      <c r="W126" s="7" t="s">
        <v>238</v>
      </c>
      <c r="X126" s="199">
        <f t="shared" si="17"/>
        <v>8</v>
      </c>
      <c r="Y126" s="197" t="s">
        <v>699</v>
      </c>
      <c r="AA126" s="197"/>
      <c r="AB126" s="207"/>
      <c r="AC126" s="208"/>
      <c r="AD126" s="208"/>
      <c r="AE126" s="199">
        <f t="shared" si="29"/>
        <v>8</v>
      </c>
      <c r="AF126" s="199">
        <v>0</v>
      </c>
      <c r="AG126" s="199">
        <f>SUM(AE126:AF126)</f>
        <v>8</v>
      </c>
      <c r="AH126" s="209"/>
      <c r="AI126" s="209">
        <f t="shared" si="26"/>
        <v>0</v>
      </c>
      <c r="AJ126" s="209">
        <f t="shared" si="27"/>
        <v>0</v>
      </c>
      <c r="AK126" s="209">
        <f t="shared" si="28"/>
        <v>0</v>
      </c>
      <c r="AL126" s="199"/>
      <c r="AM126" s="199"/>
      <c r="AN126" s="199"/>
      <c r="AO126" s="199"/>
      <c r="AP126" s="199"/>
      <c r="AQ126" s="199" t="s">
        <v>700</v>
      </c>
      <c r="AR126" s="198"/>
      <c r="AS126" s="7"/>
      <c r="AT126" s="7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190"/>
      <c r="HH126" s="313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</row>
    <row r="127" spans="1:264" s="201" customFormat="1" ht="13.5" customHeight="1" x14ac:dyDescent="0.25">
      <c r="A127" s="196">
        <v>103</v>
      </c>
      <c r="B127" s="7" t="s">
        <v>236</v>
      </c>
      <c r="C127" s="7" t="s">
        <v>273</v>
      </c>
      <c r="D127" s="7" t="s">
        <v>274</v>
      </c>
      <c r="E127" s="197" t="s">
        <v>288</v>
      </c>
      <c r="F127" s="198" t="s">
        <v>184</v>
      </c>
      <c r="G127" s="199" t="s">
        <v>237</v>
      </c>
      <c r="I127" s="199">
        <v>18</v>
      </c>
      <c r="J127" s="199" t="s">
        <v>289</v>
      </c>
      <c r="K127" s="199" t="s">
        <v>290</v>
      </c>
      <c r="L127" s="201" t="s">
        <v>291</v>
      </c>
      <c r="M127" s="199">
        <v>12</v>
      </c>
      <c r="N127" s="362" t="s">
        <v>680</v>
      </c>
      <c r="O127" s="213" t="s">
        <v>174</v>
      </c>
      <c r="P127" s="214" t="s">
        <v>178</v>
      </c>
      <c r="Q127" s="224">
        <v>8060459</v>
      </c>
      <c r="R127" s="225" t="s">
        <v>184</v>
      </c>
      <c r="S127" s="226" t="s">
        <v>681</v>
      </c>
      <c r="T127" s="227" t="s">
        <v>682</v>
      </c>
      <c r="U127" s="226">
        <v>3177726818</v>
      </c>
      <c r="V127" s="226">
        <v>3014371257</v>
      </c>
      <c r="W127" s="7" t="s">
        <v>238</v>
      </c>
      <c r="X127" s="199">
        <f t="shared" si="17"/>
        <v>48</v>
      </c>
      <c r="Y127" s="198" t="s">
        <v>456</v>
      </c>
      <c r="Z127" s="199"/>
      <c r="AA127" s="199"/>
      <c r="AC127" s="7"/>
      <c r="AD127" s="7"/>
      <c r="AE127" s="199">
        <f t="shared" si="29"/>
        <v>48</v>
      </c>
      <c r="AF127" s="199">
        <v>0</v>
      </c>
      <c r="AG127" s="199">
        <f>SUM(AE127:AF127)</f>
        <v>48</v>
      </c>
      <c r="AH127" s="209"/>
      <c r="AI127" s="209">
        <f t="shared" si="26"/>
        <v>0</v>
      </c>
      <c r="AJ127" s="209">
        <f t="shared" si="27"/>
        <v>0</v>
      </c>
      <c r="AK127" s="209">
        <f t="shared" si="28"/>
        <v>0</v>
      </c>
      <c r="AL127" s="199"/>
      <c r="AM127" s="199"/>
      <c r="AN127" s="199"/>
      <c r="AO127" s="199"/>
      <c r="AP127" s="199"/>
      <c r="AQ127" s="198"/>
      <c r="AR127" s="198"/>
      <c r="AS127" s="7"/>
      <c r="AT127" s="7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190"/>
      <c r="HH127" s="313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</row>
    <row r="128" spans="1:264" s="201" customFormat="1" ht="13.5" customHeight="1" x14ac:dyDescent="0.25">
      <c r="A128" s="196">
        <v>104</v>
      </c>
      <c r="B128" s="211" t="s">
        <v>236</v>
      </c>
      <c r="C128" s="7" t="s">
        <v>273</v>
      </c>
      <c r="D128" s="7" t="s">
        <v>274</v>
      </c>
      <c r="E128" s="197" t="s">
        <v>288</v>
      </c>
      <c r="F128" s="198" t="s">
        <v>184</v>
      </c>
      <c r="G128" s="199" t="s">
        <v>237</v>
      </c>
      <c r="I128" s="199">
        <v>18</v>
      </c>
      <c r="J128" s="199" t="s">
        <v>289</v>
      </c>
      <c r="K128" s="199" t="s">
        <v>290</v>
      </c>
      <c r="L128" s="201" t="s">
        <v>291</v>
      </c>
      <c r="M128" s="199">
        <v>12</v>
      </c>
      <c r="N128" s="212" t="s">
        <v>292</v>
      </c>
      <c r="O128" s="213" t="s">
        <v>351</v>
      </c>
      <c r="P128" s="214" t="s">
        <v>230</v>
      </c>
      <c r="Q128" s="215">
        <v>52047908</v>
      </c>
      <c r="R128" s="216" t="s">
        <v>176</v>
      </c>
      <c r="S128" s="217" t="s">
        <v>293</v>
      </c>
      <c r="T128" s="218" t="s">
        <v>294</v>
      </c>
      <c r="U128" s="217">
        <v>4883666</v>
      </c>
      <c r="V128" s="219">
        <v>3125825806</v>
      </c>
      <c r="W128" s="7" t="s">
        <v>238</v>
      </c>
      <c r="X128" s="199">
        <f t="shared" si="17"/>
        <v>48</v>
      </c>
      <c r="Y128" s="209">
        <v>0</v>
      </c>
      <c r="Z128" s="209">
        <v>0</v>
      </c>
      <c r="AA128" s="209">
        <v>0</v>
      </c>
      <c r="AB128" s="207" t="s">
        <v>296</v>
      </c>
      <c r="AC128" s="199"/>
      <c r="AD128" s="199"/>
      <c r="AE128" s="199">
        <v>0</v>
      </c>
      <c r="AF128" s="199">
        <v>48</v>
      </c>
      <c r="AG128" s="199">
        <f t="shared" si="25"/>
        <v>48</v>
      </c>
      <c r="AH128" s="5"/>
      <c r="AI128" s="5"/>
      <c r="AJ128" s="5"/>
      <c r="AK128" s="5"/>
      <c r="AL128" s="5"/>
      <c r="AM128" s="5"/>
      <c r="AN128" s="5"/>
      <c r="AO128" s="5"/>
      <c r="AP128" s="5"/>
      <c r="AQ128" s="5" t="s">
        <v>701</v>
      </c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190"/>
      <c r="GU128" s="313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</row>
    <row r="129" spans="1:264" s="7" customFormat="1" ht="13.5" customHeight="1" x14ac:dyDescent="0.2">
      <c r="A129" s="7">
        <v>104</v>
      </c>
      <c r="B129" s="7" t="s">
        <v>236</v>
      </c>
      <c r="C129" s="7" t="s">
        <v>273</v>
      </c>
      <c r="D129" s="7" t="s">
        <v>274</v>
      </c>
      <c r="E129" s="197" t="s">
        <v>298</v>
      </c>
      <c r="F129" s="198" t="s">
        <v>184</v>
      </c>
      <c r="G129" s="199" t="s">
        <v>237</v>
      </c>
      <c r="I129" s="199">
        <v>8</v>
      </c>
      <c r="J129" s="199" t="s">
        <v>491</v>
      </c>
      <c r="K129" s="199" t="s">
        <v>492</v>
      </c>
      <c r="L129" s="7" t="s">
        <v>493</v>
      </c>
      <c r="M129" s="199">
        <v>2</v>
      </c>
      <c r="N129" s="350" t="s">
        <v>702</v>
      </c>
      <c r="O129" s="213"/>
      <c r="P129" s="229"/>
      <c r="Q129" s="224"/>
      <c r="R129" s="225"/>
      <c r="S129" s="226"/>
      <c r="T129" s="227"/>
      <c r="U129" s="226"/>
      <c r="V129" s="226"/>
      <c r="W129" s="7" t="s">
        <v>238</v>
      </c>
      <c r="X129" s="199">
        <f t="shared" si="17"/>
        <v>8</v>
      </c>
      <c r="Y129" s="198" t="s">
        <v>703</v>
      </c>
      <c r="Z129" s="199"/>
      <c r="AA129" s="199"/>
      <c r="AB129" s="207"/>
      <c r="AE129" s="199">
        <f>M129*4</f>
        <v>8</v>
      </c>
      <c r="AF129" s="199">
        <v>0</v>
      </c>
      <c r="AG129" s="199">
        <f>SUM(AE129:AF129)</f>
        <v>8</v>
      </c>
      <c r="AH129" s="209"/>
      <c r="AI129" s="209">
        <f t="shared" si="26"/>
        <v>0</v>
      </c>
      <c r="AJ129" s="209">
        <f t="shared" si="27"/>
        <v>0</v>
      </c>
      <c r="AK129" s="209">
        <f t="shared" si="28"/>
        <v>0</v>
      </c>
      <c r="AL129" s="199"/>
      <c r="AM129" s="199"/>
      <c r="AN129" s="199"/>
      <c r="AO129" s="199"/>
      <c r="AP129" s="199"/>
      <c r="AQ129" s="198"/>
      <c r="AR129" s="198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190"/>
      <c r="HH129" s="313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</row>
    <row r="130" spans="1:264" s="315" customFormat="1" ht="13.5" customHeight="1" thickBot="1" x14ac:dyDescent="0.25">
      <c r="A130" s="196">
        <v>105</v>
      </c>
      <c r="B130" s="7" t="s">
        <v>236</v>
      </c>
      <c r="C130" s="7" t="s">
        <v>273</v>
      </c>
      <c r="D130" s="7" t="s">
        <v>274</v>
      </c>
      <c r="E130" s="197" t="s">
        <v>275</v>
      </c>
      <c r="F130" s="198" t="s">
        <v>184</v>
      </c>
      <c r="G130" s="199" t="s">
        <v>237</v>
      </c>
      <c r="I130" s="199">
        <v>18</v>
      </c>
      <c r="J130" s="199" t="s">
        <v>277</v>
      </c>
      <c r="K130" s="199" t="s">
        <v>278</v>
      </c>
      <c r="L130" s="201" t="s">
        <v>279</v>
      </c>
      <c r="M130" s="202">
        <v>2</v>
      </c>
      <c r="N130" s="383" t="s">
        <v>704</v>
      </c>
      <c r="O130" s="213" t="s">
        <v>174</v>
      </c>
      <c r="P130" s="229" t="s">
        <v>179</v>
      </c>
      <c r="Q130" s="224">
        <v>36173173</v>
      </c>
      <c r="R130" s="225" t="s">
        <v>184</v>
      </c>
      <c r="S130" s="226" t="s">
        <v>705</v>
      </c>
      <c r="T130" s="227" t="s">
        <v>706</v>
      </c>
      <c r="U130" s="226">
        <v>8739244</v>
      </c>
      <c r="V130" s="226">
        <v>3183447209</v>
      </c>
      <c r="W130" s="7" t="s">
        <v>238</v>
      </c>
      <c r="X130" s="199">
        <f t="shared" si="17"/>
        <v>8</v>
      </c>
      <c r="Y130" s="198" t="s">
        <v>480</v>
      </c>
      <c r="Z130" s="199"/>
      <c r="AA130" s="199"/>
      <c r="AB130" s="207" t="s">
        <v>286</v>
      </c>
      <c r="AC130" s="7"/>
      <c r="AD130" s="7"/>
      <c r="AE130" s="199">
        <f t="shared" si="29"/>
        <v>8</v>
      </c>
      <c r="AF130" s="199">
        <f t="shared" si="30"/>
        <v>8</v>
      </c>
      <c r="AG130" s="199">
        <f t="shared" si="25"/>
        <v>16</v>
      </c>
      <c r="AH130" s="209"/>
      <c r="AI130" s="209">
        <f t="shared" si="26"/>
        <v>0</v>
      </c>
      <c r="AJ130" s="209">
        <f t="shared" si="27"/>
        <v>0</v>
      </c>
      <c r="AK130" s="209">
        <f t="shared" si="28"/>
        <v>0</v>
      </c>
      <c r="AL130" s="295"/>
      <c r="AM130" s="199"/>
      <c r="AN130" s="199"/>
      <c r="AO130" s="199"/>
      <c r="AP130" s="199"/>
      <c r="AQ130" s="198"/>
      <c r="AR130" s="198"/>
      <c r="AS130" s="7"/>
      <c r="AT130" s="7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190"/>
      <c r="HH130" s="313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</row>
    <row r="131" spans="1:264" s="7" customFormat="1" ht="13.5" customHeight="1" thickBot="1" x14ac:dyDescent="0.25">
      <c r="A131" s="7">
        <v>106</v>
      </c>
      <c r="B131" s="7" t="s">
        <v>707</v>
      </c>
      <c r="C131" s="7" t="s">
        <v>273</v>
      </c>
      <c r="D131" s="7" t="s">
        <v>274</v>
      </c>
      <c r="E131" s="197" t="s">
        <v>298</v>
      </c>
      <c r="F131" s="198" t="s">
        <v>229</v>
      </c>
      <c r="G131" s="199" t="s">
        <v>370</v>
      </c>
      <c r="I131" s="199">
        <v>17</v>
      </c>
      <c r="J131" s="199" t="s">
        <v>389</v>
      </c>
      <c r="K131" s="199" t="s">
        <v>390</v>
      </c>
      <c r="L131" s="7" t="s">
        <v>391</v>
      </c>
      <c r="M131" s="202">
        <v>2</v>
      </c>
      <c r="N131" s="369" t="s">
        <v>667</v>
      </c>
      <c r="O131" s="370" t="s">
        <v>182</v>
      </c>
      <c r="P131" s="371" t="s">
        <v>230</v>
      </c>
      <c r="Q131" s="372">
        <v>59834935</v>
      </c>
      <c r="R131" s="373" t="s">
        <v>229</v>
      </c>
      <c r="S131" s="374" t="s">
        <v>668</v>
      </c>
      <c r="T131" s="375" t="s">
        <v>669</v>
      </c>
      <c r="U131" s="376"/>
      <c r="V131" s="377">
        <v>3122273896</v>
      </c>
      <c r="W131" s="7" t="s">
        <v>708</v>
      </c>
      <c r="X131" s="199">
        <f t="shared" si="17"/>
        <v>8</v>
      </c>
      <c r="Y131" s="198" t="s">
        <v>305</v>
      </c>
      <c r="Z131" s="199"/>
      <c r="AA131" s="199"/>
      <c r="AB131" s="207" t="s">
        <v>306</v>
      </c>
      <c r="AC131" s="208"/>
      <c r="AD131" s="208"/>
      <c r="AE131" s="199">
        <f t="shared" si="29"/>
        <v>8</v>
      </c>
      <c r="AF131" s="199">
        <f t="shared" si="30"/>
        <v>8</v>
      </c>
      <c r="AG131" s="199">
        <f t="shared" si="25"/>
        <v>16</v>
      </c>
      <c r="AH131" s="209"/>
      <c r="AI131" s="209">
        <f t="shared" si="26"/>
        <v>0</v>
      </c>
      <c r="AJ131" s="209">
        <f t="shared" si="27"/>
        <v>0</v>
      </c>
      <c r="AK131" s="209">
        <f t="shared" si="28"/>
        <v>0</v>
      </c>
      <c r="AL131" s="295"/>
      <c r="AM131" s="199"/>
      <c r="AN131" s="199"/>
      <c r="AO131" s="199"/>
      <c r="AP131" s="199"/>
      <c r="AQ131" s="198" t="s">
        <v>709</v>
      </c>
      <c r="AR131" s="198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190"/>
      <c r="HH131" s="313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</row>
    <row r="132" spans="1:264" ht="13.5" customHeight="1" thickBot="1" x14ac:dyDescent="0.25">
      <c r="A132" s="7">
        <v>107</v>
      </c>
      <c r="B132" s="7" t="s">
        <v>707</v>
      </c>
      <c r="C132" s="7" t="s">
        <v>273</v>
      </c>
      <c r="D132" s="7" t="s">
        <v>274</v>
      </c>
      <c r="E132" s="197" t="s">
        <v>298</v>
      </c>
      <c r="F132" s="198" t="s">
        <v>229</v>
      </c>
      <c r="G132" s="199" t="s">
        <v>370</v>
      </c>
      <c r="H132" s="7"/>
      <c r="I132" s="199">
        <v>17</v>
      </c>
      <c r="J132" s="199" t="s">
        <v>377</v>
      </c>
      <c r="K132" s="199" t="s">
        <v>378</v>
      </c>
      <c r="L132" s="7" t="s">
        <v>379</v>
      </c>
      <c r="M132" s="199">
        <v>4</v>
      </c>
      <c r="N132" s="277" t="s">
        <v>710</v>
      </c>
      <c r="O132" s="213" t="s">
        <v>174</v>
      </c>
      <c r="P132" s="214" t="s">
        <v>178</v>
      </c>
      <c r="Q132" s="278">
        <v>37010846</v>
      </c>
      <c r="R132" s="258" t="s">
        <v>229</v>
      </c>
      <c r="S132" s="279" t="s">
        <v>711</v>
      </c>
      <c r="T132" s="379" t="str">
        <f>HYPERLINK("mailto:analuciacoraldominguez@hotmail.com","analuciacoraldominguez@hotmail.com")</f>
        <v>analuciacoraldominguez@hotmail.com</v>
      </c>
      <c r="U132" s="297"/>
      <c r="V132" s="279" t="s">
        <v>712</v>
      </c>
      <c r="W132" s="7" t="s">
        <v>708</v>
      </c>
      <c r="X132" s="199">
        <f t="shared" si="17"/>
        <v>16</v>
      </c>
      <c r="Y132" s="198" t="s">
        <v>506</v>
      </c>
      <c r="Z132" s="199"/>
      <c r="AA132" s="199"/>
      <c r="AB132" s="207" t="s">
        <v>485</v>
      </c>
      <c r="AC132" s="208"/>
      <c r="AD132" s="208"/>
      <c r="AE132" s="199">
        <f t="shared" si="29"/>
        <v>16</v>
      </c>
      <c r="AF132" s="199">
        <f t="shared" si="30"/>
        <v>16</v>
      </c>
      <c r="AG132" s="199">
        <f t="shared" si="25"/>
        <v>32</v>
      </c>
      <c r="AH132" s="209"/>
      <c r="AI132" s="209">
        <f t="shared" si="26"/>
        <v>0</v>
      </c>
      <c r="AJ132" s="209">
        <f t="shared" si="27"/>
        <v>0</v>
      </c>
      <c r="AK132" s="209">
        <f t="shared" si="28"/>
        <v>0</v>
      </c>
      <c r="AL132" s="295"/>
      <c r="AM132" s="199"/>
      <c r="AN132" s="199"/>
      <c r="AO132" s="199"/>
      <c r="AP132" s="199"/>
      <c r="AQ132" s="199"/>
      <c r="AR132" s="198"/>
      <c r="AS132" s="7"/>
      <c r="AT132" s="7"/>
      <c r="HG132" s="190"/>
      <c r="HH132" s="313"/>
    </row>
    <row r="133" spans="1:264" ht="13.5" customHeight="1" thickBot="1" x14ac:dyDescent="0.25">
      <c r="A133" s="196">
        <v>108</v>
      </c>
      <c r="B133" s="7" t="s">
        <v>707</v>
      </c>
      <c r="C133" s="7" t="s">
        <v>273</v>
      </c>
      <c r="D133" s="7" t="s">
        <v>274</v>
      </c>
      <c r="E133" s="197" t="s">
        <v>275</v>
      </c>
      <c r="F133" s="198" t="s">
        <v>229</v>
      </c>
      <c r="G133" s="199" t="s">
        <v>370</v>
      </c>
      <c r="H133" s="200"/>
      <c r="I133" s="199">
        <v>15</v>
      </c>
      <c r="J133" s="199" t="s">
        <v>371</v>
      </c>
      <c r="K133" s="199" t="s">
        <v>372</v>
      </c>
      <c r="L133" s="201" t="s">
        <v>373</v>
      </c>
      <c r="M133" s="202">
        <v>4</v>
      </c>
      <c r="N133" s="369" t="s">
        <v>667</v>
      </c>
      <c r="O133" s="370" t="s">
        <v>182</v>
      </c>
      <c r="P133" s="371" t="s">
        <v>230</v>
      </c>
      <c r="Q133" s="372">
        <v>59834935</v>
      </c>
      <c r="R133" s="373" t="s">
        <v>229</v>
      </c>
      <c r="S133" s="374" t="s">
        <v>668</v>
      </c>
      <c r="T133" s="384" t="s">
        <v>669</v>
      </c>
      <c r="U133" s="376"/>
      <c r="V133" s="377">
        <v>3122273896</v>
      </c>
      <c r="W133" s="7" t="s">
        <v>708</v>
      </c>
      <c r="X133" s="199">
        <f t="shared" si="17"/>
        <v>16</v>
      </c>
      <c r="Y133" s="198" t="s">
        <v>409</v>
      </c>
      <c r="Z133" s="197"/>
      <c r="AA133" s="197"/>
      <c r="AB133" s="207" t="s">
        <v>343</v>
      </c>
      <c r="AC133" s="208"/>
      <c r="AD133" s="208"/>
      <c r="AE133" s="199">
        <f t="shared" si="29"/>
        <v>16</v>
      </c>
      <c r="AF133" s="199">
        <f t="shared" si="30"/>
        <v>16</v>
      </c>
      <c r="AG133" s="199">
        <f t="shared" si="25"/>
        <v>32</v>
      </c>
      <c r="AH133" s="303" t="s">
        <v>515</v>
      </c>
      <c r="AI133" s="209" t="e">
        <f t="shared" si="26"/>
        <v>#VALUE!</v>
      </c>
      <c r="AJ133" s="209" t="e">
        <f t="shared" si="27"/>
        <v>#VALUE!</v>
      </c>
      <c r="AK133" s="209" t="e">
        <f t="shared" si="28"/>
        <v>#VALUE!</v>
      </c>
      <c r="AL133" s="199"/>
      <c r="AM133" s="199"/>
      <c r="AN133" s="199"/>
      <c r="AO133" s="199"/>
      <c r="AP133" s="199"/>
      <c r="AQ133" s="199"/>
      <c r="AR133" s="198"/>
      <c r="AS133" s="7"/>
      <c r="AT133" s="7"/>
      <c r="HG133" s="190"/>
      <c r="HH133" s="313"/>
    </row>
    <row r="134" spans="1:264" s="315" customFormat="1" ht="13.5" customHeight="1" x14ac:dyDescent="0.2">
      <c r="A134" s="196">
        <v>109</v>
      </c>
      <c r="B134" s="7" t="s">
        <v>707</v>
      </c>
      <c r="C134" s="7" t="s">
        <v>273</v>
      </c>
      <c r="D134" s="7" t="s">
        <v>274</v>
      </c>
      <c r="E134" s="197" t="s">
        <v>275</v>
      </c>
      <c r="F134" s="335" t="s">
        <v>229</v>
      </c>
      <c r="G134" s="199" t="s">
        <v>370</v>
      </c>
      <c r="I134" s="199">
        <v>17</v>
      </c>
      <c r="J134" s="199" t="s">
        <v>396</v>
      </c>
      <c r="K134" s="199" t="s">
        <v>397</v>
      </c>
      <c r="L134" s="201" t="s">
        <v>398</v>
      </c>
      <c r="M134" s="202">
        <v>4</v>
      </c>
      <c r="N134" s="355" t="s">
        <v>625</v>
      </c>
      <c r="O134" s="213" t="s">
        <v>174</v>
      </c>
      <c r="P134" s="214" t="s">
        <v>178</v>
      </c>
      <c r="Q134" s="356" t="s">
        <v>626</v>
      </c>
      <c r="R134" s="229" t="s">
        <v>229</v>
      </c>
      <c r="S134" s="226" t="s">
        <v>627</v>
      </c>
      <c r="T134" s="357" t="s">
        <v>628</v>
      </c>
      <c r="U134" s="358">
        <v>3006817362</v>
      </c>
      <c r="V134" s="359">
        <v>3174431491</v>
      </c>
      <c r="W134" s="7" t="s">
        <v>708</v>
      </c>
      <c r="X134" s="199">
        <f t="shared" si="17"/>
        <v>16</v>
      </c>
      <c r="Y134" s="198" t="s">
        <v>395</v>
      </c>
      <c r="Z134" s="197"/>
      <c r="AA134" s="197"/>
      <c r="AB134" s="207" t="s">
        <v>343</v>
      </c>
      <c r="AE134" s="199">
        <f t="shared" si="29"/>
        <v>16</v>
      </c>
      <c r="AF134" s="199">
        <f t="shared" si="30"/>
        <v>16</v>
      </c>
      <c r="AG134" s="199">
        <f t="shared" si="25"/>
        <v>32</v>
      </c>
      <c r="AH134" s="209"/>
      <c r="AI134" s="209">
        <f t="shared" si="26"/>
        <v>0</v>
      </c>
      <c r="AJ134" s="209">
        <f t="shared" si="27"/>
        <v>0</v>
      </c>
      <c r="AK134" s="209">
        <f t="shared" si="28"/>
        <v>0</v>
      </c>
      <c r="AL134" s="295"/>
      <c r="AM134" s="199"/>
      <c r="AN134" s="199"/>
      <c r="AO134" s="199"/>
      <c r="AP134" s="199"/>
      <c r="AQ134" s="198"/>
      <c r="AR134" s="198"/>
      <c r="AS134" s="7"/>
      <c r="AT134" s="7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190"/>
      <c r="HH134" s="313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</row>
    <row r="135" spans="1:264" s="315" customFormat="1" ht="13.5" customHeight="1" x14ac:dyDescent="0.25">
      <c r="A135" s="196">
        <v>110</v>
      </c>
      <c r="B135" s="7" t="s">
        <v>707</v>
      </c>
      <c r="C135" s="7" t="s">
        <v>273</v>
      </c>
      <c r="D135" s="7" t="s">
        <v>274</v>
      </c>
      <c r="E135" s="197" t="s">
        <v>322</v>
      </c>
      <c r="F135" s="198" t="s">
        <v>229</v>
      </c>
      <c r="G135" s="199" t="s">
        <v>370</v>
      </c>
      <c r="I135" s="199">
        <v>17</v>
      </c>
      <c r="J135" s="199" t="s">
        <v>385</v>
      </c>
      <c r="K135" s="199" t="s">
        <v>386</v>
      </c>
      <c r="L135" s="201" t="s">
        <v>387</v>
      </c>
      <c r="M135" s="199">
        <v>4</v>
      </c>
      <c r="N135" s="243" t="s">
        <v>713</v>
      </c>
      <c r="O135" s="213" t="s">
        <v>174</v>
      </c>
      <c r="P135" s="229" t="s">
        <v>179</v>
      </c>
      <c r="Q135" s="356">
        <v>12968483</v>
      </c>
      <c r="R135" s="229" t="s">
        <v>229</v>
      </c>
      <c r="S135" s="226" t="s">
        <v>714</v>
      </c>
      <c r="T135" s="227" t="s">
        <v>715</v>
      </c>
      <c r="U135" s="385" t="s">
        <v>716</v>
      </c>
      <c r="V135" s="225" t="s">
        <v>717</v>
      </c>
      <c r="W135" s="7" t="s">
        <v>708</v>
      </c>
      <c r="X135" s="199">
        <f t="shared" si="17"/>
        <v>16</v>
      </c>
      <c r="Y135" s="198" t="s">
        <v>456</v>
      </c>
      <c r="Z135" s="199"/>
      <c r="AA135" s="199"/>
      <c r="AB135" s="207" t="s">
        <v>334</v>
      </c>
      <c r="AC135" s="199"/>
      <c r="AD135" s="199"/>
      <c r="AE135" s="199">
        <v>16</v>
      </c>
      <c r="AF135" s="199">
        <f t="shared" si="30"/>
        <v>16</v>
      </c>
      <c r="AG135" s="199">
        <f t="shared" si="25"/>
        <v>32</v>
      </c>
      <c r="AH135" s="209">
        <v>0</v>
      </c>
      <c r="AI135" s="209">
        <v>0</v>
      </c>
      <c r="AJ135" s="199"/>
      <c r="AK135" s="199"/>
      <c r="AL135" s="199"/>
      <c r="AM135" s="199"/>
      <c r="AN135" s="199"/>
      <c r="AO135" s="199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190"/>
      <c r="HC135" s="313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</row>
    <row r="136" spans="1:264" s="315" customFormat="1" ht="13.5" customHeight="1" x14ac:dyDescent="0.2">
      <c r="A136" s="196">
        <v>111</v>
      </c>
      <c r="B136" s="7" t="s">
        <v>707</v>
      </c>
      <c r="C136" s="7" t="s">
        <v>273</v>
      </c>
      <c r="D136" s="7" t="s">
        <v>274</v>
      </c>
      <c r="E136" s="197" t="s">
        <v>322</v>
      </c>
      <c r="F136" s="198" t="s">
        <v>229</v>
      </c>
      <c r="G136" s="199" t="s">
        <v>370</v>
      </c>
      <c r="I136" s="199">
        <v>17</v>
      </c>
      <c r="J136" s="199" t="s">
        <v>403</v>
      </c>
      <c r="K136" s="199" t="s">
        <v>404</v>
      </c>
      <c r="L136" s="201" t="s">
        <v>405</v>
      </c>
      <c r="M136" s="199">
        <v>2</v>
      </c>
      <c r="N136" s="386" t="s">
        <v>718</v>
      </c>
      <c r="O136" s="213" t="s">
        <v>174</v>
      </c>
      <c r="P136" s="229" t="s">
        <v>179</v>
      </c>
      <c r="Q136" s="387">
        <v>27082142</v>
      </c>
      <c r="R136" s="388" t="s">
        <v>229</v>
      </c>
      <c r="S136" s="389" t="s">
        <v>719</v>
      </c>
      <c r="T136" s="390" t="s">
        <v>720</v>
      </c>
      <c r="U136" s="391">
        <v>7221458</v>
      </c>
      <c r="V136" s="392">
        <v>3014015320</v>
      </c>
      <c r="W136" s="7" t="s">
        <v>708</v>
      </c>
      <c r="X136" s="199">
        <f t="shared" si="17"/>
        <v>8</v>
      </c>
      <c r="Y136" s="206" t="s">
        <v>252</v>
      </c>
      <c r="Z136" s="197"/>
      <c r="AA136" s="197"/>
      <c r="AB136" s="207"/>
      <c r="AC136" s="199"/>
      <c r="AD136" s="199"/>
      <c r="AE136" s="199">
        <f>M136*4</f>
        <v>8</v>
      </c>
      <c r="AF136" s="199">
        <v>0</v>
      </c>
      <c r="AG136" s="199">
        <f>SUM(AE136:AF136)</f>
        <v>8</v>
      </c>
      <c r="AH136" s="209">
        <v>0</v>
      </c>
      <c r="AI136" s="209">
        <v>0</v>
      </c>
      <c r="AJ136" s="199"/>
      <c r="AK136" s="199"/>
      <c r="AL136" s="199"/>
      <c r="AM136" s="199"/>
      <c r="AN136" s="199"/>
      <c r="AO136" s="199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190"/>
      <c r="HC136" s="313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</row>
    <row r="137" spans="1:264" s="315" customFormat="1" ht="13.5" customHeight="1" x14ac:dyDescent="0.25">
      <c r="A137" s="196">
        <v>111</v>
      </c>
      <c r="B137" s="211" t="s">
        <v>707</v>
      </c>
      <c r="C137" s="7" t="s">
        <v>273</v>
      </c>
      <c r="D137" s="7" t="s">
        <v>274</v>
      </c>
      <c r="E137" s="197" t="s">
        <v>322</v>
      </c>
      <c r="F137" s="198" t="s">
        <v>229</v>
      </c>
      <c r="G137" s="199" t="s">
        <v>370</v>
      </c>
      <c r="I137" s="199">
        <v>17</v>
      </c>
      <c r="J137" s="199" t="s">
        <v>403</v>
      </c>
      <c r="K137" s="199" t="s">
        <v>404</v>
      </c>
      <c r="L137" s="201" t="s">
        <v>405</v>
      </c>
      <c r="M137" s="199">
        <v>2</v>
      </c>
      <c r="N137" s="243" t="s">
        <v>721</v>
      </c>
      <c r="O137" s="213" t="s">
        <v>174</v>
      </c>
      <c r="P137" s="214" t="s">
        <v>178</v>
      </c>
      <c r="Q137" s="316">
        <v>80409853</v>
      </c>
      <c r="R137" s="229" t="s">
        <v>683</v>
      </c>
      <c r="S137" s="317" t="s">
        <v>684</v>
      </c>
      <c r="T137" s="318" t="s">
        <v>685</v>
      </c>
      <c r="U137" s="381">
        <v>3451920</v>
      </c>
      <c r="V137" s="265">
        <v>3173127027</v>
      </c>
      <c r="W137" s="7" t="s">
        <v>708</v>
      </c>
      <c r="X137" s="199">
        <f t="shared" si="17"/>
        <v>8</v>
      </c>
      <c r="Y137" s="206"/>
      <c r="Z137" s="197"/>
      <c r="AA137" s="197"/>
      <c r="AB137" s="207" t="s">
        <v>417</v>
      </c>
      <c r="AC137" s="208"/>
      <c r="AD137" s="208"/>
      <c r="AE137" s="199">
        <v>0</v>
      </c>
      <c r="AF137" s="199">
        <f t="shared" si="30"/>
        <v>8</v>
      </c>
      <c r="AG137" s="199">
        <f t="shared" si="25"/>
        <v>8</v>
      </c>
      <c r="AH137" s="209"/>
      <c r="AI137" s="209">
        <f t="shared" si="26"/>
        <v>0</v>
      </c>
      <c r="AJ137" s="209">
        <f t="shared" si="27"/>
        <v>0</v>
      </c>
      <c r="AK137" s="209">
        <f t="shared" si="28"/>
        <v>0</v>
      </c>
      <c r="AL137" s="199"/>
      <c r="AM137" s="199"/>
      <c r="AN137" s="199"/>
      <c r="AO137" s="199"/>
      <c r="AP137" s="199"/>
      <c r="AQ137" s="199"/>
      <c r="AR137" s="198"/>
      <c r="AS137" s="7"/>
      <c r="AT137" s="7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190"/>
      <c r="HH137" s="313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</row>
    <row r="138" spans="1:264" s="199" customFormat="1" ht="13.5" customHeight="1" x14ac:dyDescent="0.2">
      <c r="A138" s="7">
        <v>112</v>
      </c>
      <c r="B138" s="198" t="s">
        <v>694</v>
      </c>
      <c r="C138" s="198" t="s">
        <v>273</v>
      </c>
      <c r="D138" s="7" t="s">
        <v>274</v>
      </c>
      <c r="E138" s="197" t="s">
        <v>298</v>
      </c>
      <c r="F138" s="198" t="s">
        <v>722</v>
      </c>
      <c r="G138" s="199" t="s">
        <v>233</v>
      </c>
      <c r="I138" s="199">
        <v>29</v>
      </c>
      <c r="J138" s="199" t="s">
        <v>239</v>
      </c>
      <c r="K138" s="199" t="s">
        <v>418</v>
      </c>
      <c r="L138" s="7" t="s">
        <v>240</v>
      </c>
      <c r="M138" s="202">
        <v>2</v>
      </c>
      <c r="N138" s="393" t="s">
        <v>723</v>
      </c>
      <c r="O138" s="213" t="s">
        <v>182</v>
      </c>
      <c r="P138" s="214" t="s">
        <v>724</v>
      </c>
      <c r="Q138" s="316">
        <v>42080544</v>
      </c>
      <c r="R138" s="245" t="s">
        <v>722</v>
      </c>
      <c r="S138" s="317" t="s">
        <v>725</v>
      </c>
      <c r="T138" s="351" t="s">
        <v>726</v>
      </c>
      <c r="U138" s="352">
        <v>3443821</v>
      </c>
      <c r="V138" s="352"/>
      <c r="W138" s="7" t="s">
        <v>695</v>
      </c>
      <c r="X138" s="199">
        <f t="shared" si="17"/>
        <v>8</v>
      </c>
      <c r="Y138" s="198" t="s">
        <v>423</v>
      </c>
      <c r="AB138" s="207"/>
      <c r="AC138" s="7"/>
      <c r="AD138" s="7"/>
      <c r="AE138" s="199">
        <f t="shared" ref="AE138" si="31">M138*4</f>
        <v>8</v>
      </c>
      <c r="AF138" s="199">
        <f t="shared" si="30"/>
        <v>8</v>
      </c>
      <c r="AG138" s="199">
        <f t="shared" ref="AG138" si="32">SUM(AE138:AF138)</f>
        <v>16</v>
      </c>
      <c r="AH138" s="209"/>
      <c r="AI138" s="209">
        <f t="shared" si="26"/>
        <v>0</v>
      </c>
      <c r="AJ138" s="209">
        <f t="shared" si="27"/>
        <v>0</v>
      </c>
      <c r="AK138" s="209">
        <f t="shared" ref="AK138" si="33">SUM(AI138:AJ138)</f>
        <v>0</v>
      </c>
      <c r="AQ138" s="7"/>
      <c r="AR138" s="7"/>
      <c r="AS138" s="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308"/>
      <c r="CQ138" s="308"/>
      <c r="CR138" s="308"/>
      <c r="CS138" s="308"/>
      <c r="CT138" s="308"/>
      <c r="CU138" s="308"/>
      <c r="CV138" s="308"/>
      <c r="CW138" s="308"/>
      <c r="CX138" s="308"/>
      <c r="CY138" s="308"/>
      <c r="CZ138" s="308"/>
      <c r="DA138" s="308"/>
      <c r="DB138" s="308"/>
      <c r="DC138" s="308"/>
      <c r="DD138" s="308"/>
      <c r="DE138" s="308"/>
      <c r="DF138" s="308"/>
      <c r="DG138" s="308"/>
      <c r="DH138" s="308"/>
      <c r="DI138" s="308"/>
      <c r="DJ138" s="308"/>
      <c r="DK138" s="308"/>
      <c r="DL138" s="308"/>
      <c r="DM138" s="308"/>
      <c r="DN138" s="308"/>
      <c r="DO138" s="308"/>
      <c r="DP138" s="308"/>
      <c r="DQ138" s="308"/>
      <c r="DR138" s="308"/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8"/>
      <c r="EF138" s="308"/>
      <c r="EG138" s="308"/>
      <c r="EH138" s="308"/>
      <c r="EI138" s="308"/>
      <c r="EJ138" s="308"/>
      <c r="EK138" s="308"/>
      <c r="EL138" s="308"/>
      <c r="EM138" s="308"/>
      <c r="EN138" s="308"/>
      <c r="EO138" s="308"/>
      <c r="EP138" s="308"/>
      <c r="EQ138" s="308"/>
      <c r="ER138" s="308"/>
      <c r="ES138" s="308"/>
      <c r="ET138" s="308"/>
      <c r="EU138" s="308"/>
      <c r="EV138" s="308"/>
      <c r="EW138" s="308"/>
      <c r="EX138" s="308"/>
      <c r="EY138" s="308"/>
      <c r="EZ138" s="308"/>
      <c r="FA138" s="308"/>
      <c r="FB138" s="308"/>
      <c r="FC138" s="308"/>
      <c r="FD138" s="308"/>
      <c r="FE138" s="308"/>
      <c r="FF138" s="308"/>
      <c r="FG138" s="308"/>
      <c r="FH138" s="308"/>
      <c r="FI138" s="308"/>
      <c r="FJ138" s="308"/>
      <c r="FK138" s="308"/>
      <c r="FL138" s="308"/>
      <c r="FM138" s="308"/>
      <c r="FN138" s="308"/>
      <c r="FO138" s="308"/>
      <c r="FP138" s="308"/>
      <c r="FQ138" s="308"/>
      <c r="FR138" s="308"/>
      <c r="FS138" s="308"/>
      <c r="FT138" s="308"/>
      <c r="FU138" s="308"/>
      <c r="FV138" s="308"/>
      <c r="FW138" s="308"/>
      <c r="FX138" s="308"/>
      <c r="FY138" s="308"/>
      <c r="FZ138" s="308"/>
      <c r="GA138" s="308"/>
      <c r="GB138" s="308"/>
      <c r="GC138" s="308"/>
      <c r="GD138" s="308"/>
      <c r="GE138" s="308"/>
      <c r="GF138" s="308"/>
      <c r="GG138" s="308"/>
      <c r="GH138" s="308"/>
      <c r="GI138" s="308"/>
      <c r="GJ138" s="308"/>
      <c r="GK138" s="308"/>
      <c r="GL138" s="308"/>
      <c r="GM138" s="308"/>
      <c r="GN138" s="308"/>
      <c r="GO138" s="308"/>
      <c r="GP138" s="308"/>
      <c r="GQ138" s="308"/>
      <c r="GR138" s="308"/>
      <c r="GS138" s="308"/>
      <c r="GT138" s="308"/>
      <c r="GU138" s="308"/>
      <c r="GV138" s="308"/>
      <c r="GW138" s="308"/>
      <c r="GX138" s="308"/>
      <c r="GY138" s="308"/>
      <c r="GZ138" s="308"/>
      <c r="HA138" s="308"/>
      <c r="HB138" s="308"/>
      <c r="HC138" s="308"/>
      <c r="HD138" s="308"/>
      <c r="HE138" s="308"/>
      <c r="HF138" s="308"/>
      <c r="HG138" s="312"/>
      <c r="HH138" s="313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</row>
    <row r="139" spans="1:264" s="199" customFormat="1" ht="13.5" customHeight="1" x14ac:dyDescent="0.25">
      <c r="A139" s="7">
        <v>112</v>
      </c>
      <c r="B139" s="198" t="s">
        <v>694</v>
      </c>
      <c r="C139" s="198" t="s">
        <v>273</v>
      </c>
      <c r="D139" s="7" t="s">
        <v>274</v>
      </c>
      <c r="E139" s="197" t="s">
        <v>298</v>
      </c>
      <c r="F139" s="198" t="s">
        <v>722</v>
      </c>
      <c r="G139" s="199" t="s">
        <v>233</v>
      </c>
      <c r="I139" s="199">
        <v>29</v>
      </c>
      <c r="J139" s="199" t="s">
        <v>239</v>
      </c>
      <c r="K139" s="199" t="s">
        <v>418</v>
      </c>
      <c r="L139" s="7" t="s">
        <v>240</v>
      </c>
      <c r="M139" s="202">
        <v>2</v>
      </c>
      <c r="N139" s="223" t="s">
        <v>312</v>
      </c>
      <c r="O139" s="213" t="s">
        <v>174</v>
      </c>
      <c r="P139" s="214" t="s">
        <v>230</v>
      </c>
      <c r="Q139" s="224">
        <v>19395959</v>
      </c>
      <c r="R139" s="225" t="s">
        <v>184</v>
      </c>
      <c r="S139" s="226" t="s">
        <v>244</v>
      </c>
      <c r="T139" s="227" t="s">
        <v>245</v>
      </c>
      <c r="U139" s="226">
        <v>8764535</v>
      </c>
      <c r="V139" s="226">
        <v>3173216527</v>
      </c>
      <c r="W139" s="7" t="s">
        <v>695</v>
      </c>
      <c r="X139" s="199">
        <f t="shared" si="17"/>
        <v>8</v>
      </c>
      <c r="Y139" s="198"/>
      <c r="AB139" s="207" t="s">
        <v>306</v>
      </c>
      <c r="AC139" s="7"/>
      <c r="AD139" s="7"/>
      <c r="AE139" s="199">
        <v>0</v>
      </c>
      <c r="AF139" s="199">
        <f t="shared" si="30"/>
        <v>8</v>
      </c>
      <c r="AG139" s="199">
        <f t="shared" si="25"/>
        <v>8</v>
      </c>
      <c r="AH139" s="209"/>
      <c r="AI139" s="209">
        <f t="shared" si="26"/>
        <v>0</v>
      </c>
      <c r="AJ139" s="209">
        <f t="shared" si="27"/>
        <v>0</v>
      </c>
      <c r="AK139" s="209">
        <f t="shared" si="28"/>
        <v>0</v>
      </c>
      <c r="AQ139" s="7"/>
      <c r="AR139" s="7"/>
      <c r="AS139" s="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308"/>
      <c r="CQ139" s="308"/>
      <c r="CR139" s="308"/>
      <c r="CS139" s="308"/>
      <c r="CT139" s="308"/>
      <c r="CU139" s="308"/>
      <c r="CV139" s="308"/>
      <c r="CW139" s="308"/>
      <c r="CX139" s="308"/>
      <c r="CY139" s="308"/>
      <c r="CZ139" s="308"/>
      <c r="DA139" s="308"/>
      <c r="DB139" s="308"/>
      <c r="DC139" s="308"/>
      <c r="DD139" s="308"/>
      <c r="DE139" s="308"/>
      <c r="DF139" s="308"/>
      <c r="DG139" s="308"/>
      <c r="DH139" s="308"/>
      <c r="DI139" s="308"/>
      <c r="DJ139" s="308"/>
      <c r="DK139" s="308"/>
      <c r="DL139" s="308"/>
      <c r="DM139" s="308"/>
      <c r="DN139" s="308"/>
      <c r="DO139" s="308"/>
      <c r="DP139" s="308"/>
      <c r="DQ139" s="308"/>
      <c r="DR139" s="308"/>
      <c r="DS139" s="308"/>
      <c r="DT139" s="308"/>
      <c r="DU139" s="308"/>
      <c r="DV139" s="308"/>
      <c r="DW139" s="308"/>
      <c r="DX139" s="308"/>
      <c r="DY139" s="308"/>
      <c r="DZ139" s="308"/>
      <c r="EA139" s="308"/>
      <c r="EB139" s="308"/>
      <c r="EC139" s="308"/>
      <c r="ED139" s="308"/>
      <c r="EE139" s="308"/>
      <c r="EF139" s="308"/>
      <c r="EG139" s="308"/>
      <c r="EH139" s="308"/>
      <c r="EI139" s="308"/>
      <c r="EJ139" s="308"/>
      <c r="EK139" s="308"/>
      <c r="EL139" s="308"/>
      <c r="EM139" s="308"/>
      <c r="EN139" s="308"/>
      <c r="EO139" s="308"/>
      <c r="EP139" s="308"/>
      <c r="EQ139" s="308"/>
      <c r="ER139" s="308"/>
      <c r="ES139" s="308"/>
      <c r="ET139" s="308"/>
      <c r="EU139" s="308"/>
      <c r="EV139" s="308"/>
      <c r="EW139" s="308"/>
      <c r="EX139" s="308"/>
      <c r="EY139" s="308"/>
      <c r="EZ139" s="308"/>
      <c r="FA139" s="308"/>
      <c r="FB139" s="308"/>
      <c r="FC139" s="308"/>
      <c r="FD139" s="308"/>
      <c r="FE139" s="308"/>
      <c r="FF139" s="308"/>
      <c r="FG139" s="308"/>
      <c r="FH139" s="308"/>
      <c r="FI139" s="308"/>
      <c r="FJ139" s="308"/>
      <c r="FK139" s="308"/>
      <c r="FL139" s="308"/>
      <c r="FM139" s="308"/>
      <c r="FN139" s="308"/>
      <c r="FO139" s="308"/>
      <c r="FP139" s="308"/>
      <c r="FQ139" s="308"/>
      <c r="FR139" s="308"/>
      <c r="FS139" s="308"/>
      <c r="FT139" s="308"/>
      <c r="FU139" s="308"/>
      <c r="FV139" s="308"/>
      <c r="FW139" s="308"/>
      <c r="FX139" s="308"/>
      <c r="FY139" s="308"/>
      <c r="FZ139" s="308"/>
      <c r="GA139" s="308"/>
      <c r="GB139" s="308"/>
      <c r="GC139" s="308"/>
      <c r="GD139" s="308"/>
      <c r="GE139" s="308"/>
      <c r="GF139" s="308"/>
      <c r="GG139" s="308"/>
      <c r="GH139" s="308"/>
      <c r="GI139" s="308"/>
      <c r="GJ139" s="308"/>
      <c r="GK139" s="308"/>
      <c r="GL139" s="308"/>
      <c r="GM139" s="308"/>
      <c r="GN139" s="308"/>
      <c r="GO139" s="308"/>
      <c r="GP139" s="308"/>
      <c r="GQ139" s="308"/>
      <c r="GR139" s="308"/>
      <c r="GS139" s="308"/>
      <c r="GT139" s="308"/>
      <c r="GU139" s="308"/>
      <c r="GV139" s="308"/>
      <c r="GW139" s="308"/>
      <c r="GX139" s="308"/>
      <c r="GY139" s="308"/>
      <c r="GZ139" s="308"/>
      <c r="HA139" s="308"/>
      <c r="HB139" s="308"/>
      <c r="HC139" s="308"/>
      <c r="HD139" s="308"/>
      <c r="HE139" s="308"/>
      <c r="HF139" s="308"/>
      <c r="HG139" s="312"/>
      <c r="HH139" s="313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</row>
    <row r="140" spans="1:264" s="271" customFormat="1" ht="13.5" customHeight="1" x14ac:dyDescent="0.2">
      <c r="A140" s="196">
        <v>113</v>
      </c>
      <c r="B140" s="270" t="s">
        <v>694</v>
      </c>
      <c r="C140" s="270" t="s">
        <v>273</v>
      </c>
      <c r="D140" s="196" t="s">
        <v>274</v>
      </c>
      <c r="E140" s="197" t="s">
        <v>322</v>
      </c>
      <c r="F140" s="270" t="s">
        <v>722</v>
      </c>
      <c r="G140" s="271" t="s">
        <v>233</v>
      </c>
      <c r="H140" s="315"/>
      <c r="I140" s="271">
        <v>29</v>
      </c>
      <c r="J140" s="271" t="s">
        <v>453</v>
      </c>
      <c r="K140" s="271" t="s">
        <v>454</v>
      </c>
      <c r="L140" s="201" t="s">
        <v>455</v>
      </c>
      <c r="M140" s="271">
        <v>3</v>
      </c>
      <c r="N140" s="243" t="s">
        <v>584</v>
      </c>
      <c r="O140" s="213" t="s">
        <v>174</v>
      </c>
      <c r="P140" s="229" t="s">
        <v>179</v>
      </c>
      <c r="Q140" s="316">
        <v>35897949</v>
      </c>
      <c r="R140" s="245" t="s">
        <v>177</v>
      </c>
      <c r="S140" s="317" t="s">
        <v>585</v>
      </c>
      <c r="T140" s="334" t="s">
        <v>586</v>
      </c>
      <c r="U140" s="246" t="s">
        <v>587</v>
      </c>
      <c r="V140" s="246">
        <v>3012854294</v>
      </c>
      <c r="W140" s="7" t="s">
        <v>695</v>
      </c>
      <c r="X140" s="199">
        <f t="shared" si="17"/>
        <v>12</v>
      </c>
      <c r="Y140" s="270"/>
      <c r="AB140" s="274" t="s">
        <v>334</v>
      </c>
      <c r="AC140" s="7"/>
      <c r="AD140" s="7"/>
      <c r="AE140" s="199">
        <v>0</v>
      </c>
      <c r="AF140" s="199">
        <v>16</v>
      </c>
      <c r="AG140" s="199">
        <f>SUM(AE140:AF140)</f>
        <v>16</v>
      </c>
      <c r="AH140" s="209"/>
      <c r="AI140" s="209">
        <f>AH140*AE140</f>
        <v>0</v>
      </c>
      <c r="AJ140" s="209">
        <f>AH140*AF140</f>
        <v>0</v>
      </c>
      <c r="AK140" s="209">
        <f>SUM(AI140:AJ140)</f>
        <v>0</v>
      </c>
      <c r="AL140" s="199"/>
      <c r="AM140" s="199"/>
      <c r="AN140" s="199"/>
      <c r="AO140" s="199"/>
      <c r="AP140" s="199"/>
      <c r="AQ140" s="196"/>
      <c r="AR140" s="7"/>
      <c r="AS140" s="7"/>
      <c r="AT140" s="199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  <c r="BP140" s="275"/>
      <c r="BQ140" s="275"/>
      <c r="BR140" s="275"/>
      <c r="BS140" s="275"/>
      <c r="BT140" s="275"/>
      <c r="BU140" s="275"/>
      <c r="BV140" s="275"/>
      <c r="BW140" s="275"/>
      <c r="BX140" s="275"/>
      <c r="BY140" s="275"/>
      <c r="BZ140" s="275"/>
      <c r="CA140" s="275"/>
      <c r="CB140" s="275"/>
      <c r="CC140" s="275"/>
      <c r="CD140" s="275"/>
      <c r="CE140" s="275"/>
      <c r="CF140" s="275"/>
      <c r="CG140" s="275"/>
      <c r="CH140" s="275"/>
      <c r="CI140" s="275"/>
      <c r="CJ140" s="275"/>
      <c r="CK140" s="275"/>
      <c r="CL140" s="275"/>
      <c r="CM140" s="275"/>
      <c r="CN140" s="275"/>
      <c r="CO140" s="275"/>
      <c r="CP140" s="275"/>
      <c r="CQ140" s="275"/>
      <c r="CR140" s="275"/>
      <c r="CS140" s="275"/>
      <c r="CT140" s="275"/>
      <c r="CU140" s="275"/>
      <c r="CV140" s="275"/>
      <c r="CW140" s="275"/>
      <c r="CX140" s="275"/>
      <c r="CY140" s="275"/>
      <c r="CZ140" s="275"/>
      <c r="DA140" s="275"/>
      <c r="DB140" s="275"/>
      <c r="DC140" s="275"/>
      <c r="DD140" s="275"/>
      <c r="DE140" s="275"/>
      <c r="DF140" s="275"/>
      <c r="DG140" s="275"/>
      <c r="DH140" s="275"/>
      <c r="DI140" s="275"/>
      <c r="DJ140" s="275"/>
      <c r="DK140" s="275"/>
      <c r="DL140" s="275"/>
      <c r="DM140" s="275"/>
      <c r="DN140" s="275"/>
      <c r="DO140" s="275"/>
      <c r="DP140" s="275"/>
      <c r="DQ140" s="275"/>
      <c r="DR140" s="275"/>
      <c r="DS140" s="275"/>
      <c r="DT140" s="275"/>
      <c r="DU140" s="275"/>
      <c r="DV140" s="275"/>
      <c r="DW140" s="275"/>
      <c r="DX140" s="275"/>
      <c r="DY140" s="275"/>
      <c r="DZ140" s="275"/>
      <c r="EA140" s="275"/>
      <c r="EB140" s="275"/>
      <c r="EC140" s="275"/>
      <c r="ED140" s="275"/>
      <c r="EE140" s="275"/>
      <c r="EF140" s="275"/>
      <c r="EG140" s="275"/>
      <c r="EH140" s="275"/>
      <c r="EI140" s="275"/>
      <c r="EJ140" s="275"/>
      <c r="EK140" s="275"/>
      <c r="EL140" s="275"/>
      <c r="EM140" s="275"/>
      <c r="EN140" s="275"/>
      <c r="EO140" s="275"/>
      <c r="EP140" s="275"/>
      <c r="EQ140" s="275"/>
      <c r="ER140" s="275"/>
      <c r="ES140" s="275"/>
      <c r="ET140" s="275"/>
      <c r="EU140" s="275"/>
      <c r="EV140" s="275"/>
      <c r="EW140" s="275"/>
      <c r="EX140" s="275"/>
      <c r="EY140" s="275"/>
      <c r="EZ140" s="275"/>
      <c r="FA140" s="275"/>
      <c r="FB140" s="275"/>
      <c r="FC140" s="275"/>
      <c r="FD140" s="275"/>
      <c r="FE140" s="275"/>
      <c r="FF140" s="275"/>
      <c r="FG140" s="275"/>
      <c r="FH140" s="275"/>
      <c r="FI140" s="275"/>
      <c r="FJ140" s="275"/>
      <c r="FK140" s="275"/>
      <c r="FL140" s="275"/>
      <c r="FM140" s="275"/>
      <c r="FN140" s="275"/>
      <c r="FO140" s="275"/>
      <c r="FP140" s="275"/>
      <c r="FQ140" s="275"/>
      <c r="FR140" s="275"/>
      <c r="FS140" s="275"/>
      <c r="FT140" s="275"/>
      <c r="FU140" s="275"/>
      <c r="FV140" s="275"/>
      <c r="FW140" s="275"/>
      <c r="FX140" s="275"/>
      <c r="FY140" s="275"/>
      <c r="FZ140" s="275"/>
      <c r="GA140" s="275"/>
      <c r="GB140" s="275"/>
      <c r="GC140" s="275"/>
      <c r="GD140" s="275"/>
      <c r="GE140" s="275"/>
      <c r="GF140" s="275"/>
      <c r="GG140" s="275"/>
      <c r="GH140" s="275"/>
      <c r="GI140" s="275"/>
      <c r="GJ140" s="275"/>
      <c r="GK140" s="275"/>
      <c r="GL140" s="275"/>
      <c r="GM140" s="275"/>
      <c r="GN140" s="275"/>
      <c r="GO140" s="275"/>
      <c r="GP140" s="275"/>
      <c r="GQ140" s="275"/>
      <c r="GR140" s="275"/>
      <c r="GS140" s="275"/>
      <c r="GT140" s="275"/>
      <c r="GU140" s="275"/>
      <c r="GV140" s="275"/>
      <c r="GW140" s="275"/>
      <c r="GX140" s="275"/>
      <c r="GY140" s="275"/>
      <c r="GZ140" s="275"/>
      <c r="HA140" s="275"/>
      <c r="HB140" s="275"/>
      <c r="HC140" s="275"/>
      <c r="HD140" s="275"/>
      <c r="HE140" s="275"/>
      <c r="HF140" s="275"/>
      <c r="HG140" s="311"/>
      <c r="HH140" s="310"/>
      <c r="HI140" s="276"/>
      <c r="HJ140" s="276"/>
      <c r="HK140" s="276"/>
      <c r="HL140" s="276"/>
      <c r="HM140" s="276"/>
      <c r="HN140" s="276"/>
      <c r="HO140" s="276"/>
      <c r="HP140" s="276"/>
      <c r="HQ140" s="276"/>
      <c r="HR140" s="276"/>
      <c r="HS140" s="276"/>
      <c r="HT140" s="276"/>
      <c r="HU140" s="276"/>
      <c r="HV140" s="276"/>
      <c r="HW140" s="276"/>
      <c r="HX140" s="276"/>
      <c r="HY140" s="276"/>
      <c r="HZ140" s="276"/>
      <c r="IA140" s="276"/>
      <c r="IB140" s="276"/>
      <c r="IC140" s="276"/>
      <c r="ID140" s="276"/>
      <c r="IE140" s="276"/>
      <c r="IF140" s="276"/>
      <c r="IG140" s="276"/>
      <c r="IH140" s="276"/>
      <c r="II140" s="276"/>
      <c r="IJ140" s="276"/>
      <c r="IK140" s="276"/>
      <c r="IL140" s="276"/>
      <c r="IM140" s="276"/>
      <c r="IN140" s="276"/>
      <c r="IO140" s="276"/>
      <c r="IP140" s="276"/>
      <c r="IQ140" s="276"/>
      <c r="IR140" s="276"/>
      <c r="IS140" s="276"/>
      <c r="IT140" s="276"/>
      <c r="IU140" s="276"/>
      <c r="IV140" s="276"/>
      <c r="IW140" s="276"/>
      <c r="IX140" s="276"/>
      <c r="IY140" s="276"/>
      <c r="IZ140" s="276"/>
      <c r="JA140" s="276"/>
      <c r="JB140" s="276"/>
      <c r="JC140" s="276"/>
      <c r="JD140" s="276"/>
    </row>
    <row r="141" spans="1:264" s="271" customFormat="1" ht="13.5" customHeight="1" x14ac:dyDescent="0.2">
      <c r="A141" s="196">
        <v>113</v>
      </c>
      <c r="B141" s="270" t="s">
        <v>694</v>
      </c>
      <c r="C141" s="270" t="s">
        <v>273</v>
      </c>
      <c r="D141" s="196" t="s">
        <v>274</v>
      </c>
      <c r="E141" s="197" t="s">
        <v>322</v>
      </c>
      <c r="F141" s="270" t="s">
        <v>722</v>
      </c>
      <c r="G141" s="271" t="s">
        <v>233</v>
      </c>
      <c r="H141" s="315"/>
      <c r="I141" s="271">
        <v>29</v>
      </c>
      <c r="J141" s="271" t="s">
        <v>453</v>
      </c>
      <c r="K141" s="271" t="s">
        <v>454</v>
      </c>
      <c r="L141" s="201" t="s">
        <v>455</v>
      </c>
      <c r="M141" s="271">
        <v>3</v>
      </c>
      <c r="N141" s="296" t="s">
        <v>727</v>
      </c>
      <c r="O141" s="213" t="s">
        <v>174</v>
      </c>
      <c r="P141" s="214" t="s">
        <v>178</v>
      </c>
      <c r="Q141" s="256">
        <v>30237308</v>
      </c>
      <c r="R141" s="257" t="s">
        <v>728</v>
      </c>
      <c r="S141" s="258" t="s">
        <v>729</v>
      </c>
      <c r="T141" s="259" t="s">
        <v>730</v>
      </c>
      <c r="U141" s="394"/>
      <c r="V141" s="394">
        <v>3185696957</v>
      </c>
      <c r="W141" s="7" t="s">
        <v>695</v>
      </c>
      <c r="X141" s="199">
        <f t="shared" si="17"/>
        <v>12</v>
      </c>
      <c r="Y141" s="270" t="s">
        <v>456</v>
      </c>
      <c r="AB141" s="274"/>
      <c r="AC141" s="7"/>
      <c r="AD141" s="7"/>
      <c r="AE141" s="199">
        <f>M141*4</f>
        <v>12</v>
      </c>
      <c r="AF141" s="199">
        <v>0</v>
      </c>
      <c r="AG141" s="199">
        <f>SUM(AE141:AF141)</f>
        <v>12</v>
      </c>
      <c r="AH141" s="209"/>
      <c r="AI141" s="209">
        <f t="shared" si="26"/>
        <v>0</v>
      </c>
      <c r="AJ141" s="209">
        <f t="shared" si="27"/>
        <v>0</v>
      </c>
      <c r="AK141" s="209">
        <f t="shared" si="28"/>
        <v>0</v>
      </c>
      <c r="AL141" s="199"/>
      <c r="AM141" s="199"/>
      <c r="AN141" s="199"/>
      <c r="AO141" s="199"/>
      <c r="AP141" s="199"/>
      <c r="AQ141" s="196"/>
      <c r="AR141" s="7"/>
      <c r="AS141" s="7"/>
      <c r="AT141" s="199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5"/>
      <c r="BQ141" s="275"/>
      <c r="BR141" s="275"/>
      <c r="BS141" s="275"/>
      <c r="BT141" s="275"/>
      <c r="BU141" s="275"/>
      <c r="BV141" s="275"/>
      <c r="BW141" s="275"/>
      <c r="BX141" s="275"/>
      <c r="BY141" s="275"/>
      <c r="BZ141" s="275"/>
      <c r="CA141" s="275"/>
      <c r="CB141" s="275"/>
      <c r="CC141" s="275"/>
      <c r="CD141" s="275"/>
      <c r="CE141" s="275"/>
      <c r="CF141" s="275"/>
      <c r="CG141" s="275"/>
      <c r="CH141" s="275"/>
      <c r="CI141" s="275"/>
      <c r="CJ141" s="275"/>
      <c r="CK141" s="275"/>
      <c r="CL141" s="275"/>
      <c r="CM141" s="275"/>
      <c r="CN141" s="275"/>
      <c r="CO141" s="275"/>
      <c r="CP141" s="275"/>
      <c r="CQ141" s="275"/>
      <c r="CR141" s="275"/>
      <c r="CS141" s="275"/>
      <c r="CT141" s="275"/>
      <c r="CU141" s="275"/>
      <c r="CV141" s="275"/>
      <c r="CW141" s="275"/>
      <c r="CX141" s="275"/>
      <c r="CY141" s="275"/>
      <c r="CZ141" s="275"/>
      <c r="DA141" s="275"/>
      <c r="DB141" s="275"/>
      <c r="DC141" s="275"/>
      <c r="DD141" s="275"/>
      <c r="DE141" s="275"/>
      <c r="DF141" s="275"/>
      <c r="DG141" s="275"/>
      <c r="DH141" s="275"/>
      <c r="DI141" s="275"/>
      <c r="DJ141" s="275"/>
      <c r="DK141" s="275"/>
      <c r="DL141" s="275"/>
      <c r="DM141" s="275"/>
      <c r="DN141" s="275"/>
      <c r="DO141" s="275"/>
      <c r="DP141" s="275"/>
      <c r="DQ141" s="275"/>
      <c r="DR141" s="275"/>
      <c r="DS141" s="275"/>
      <c r="DT141" s="275"/>
      <c r="DU141" s="275"/>
      <c r="DV141" s="275"/>
      <c r="DW141" s="275"/>
      <c r="DX141" s="275"/>
      <c r="DY141" s="275"/>
      <c r="DZ141" s="275"/>
      <c r="EA141" s="275"/>
      <c r="EB141" s="275"/>
      <c r="EC141" s="275"/>
      <c r="ED141" s="275"/>
      <c r="EE141" s="275"/>
      <c r="EF141" s="275"/>
      <c r="EG141" s="275"/>
      <c r="EH141" s="275"/>
      <c r="EI141" s="275"/>
      <c r="EJ141" s="275"/>
      <c r="EK141" s="275"/>
      <c r="EL141" s="275"/>
      <c r="EM141" s="275"/>
      <c r="EN141" s="275"/>
      <c r="EO141" s="275"/>
      <c r="EP141" s="275"/>
      <c r="EQ141" s="275"/>
      <c r="ER141" s="275"/>
      <c r="ES141" s="275"/>
      <c r="ET141" s="275"/>
      <c r="EU141" s="275"/>
      <c r="EV141" s="275"/>
      <c r="EW141" s="275"/>
      <c r="EX141" s="275"/>
      <c r="EY141" s="275"/>
      <c r="EZ141" s="275"/>
      <c r="FA141" s="275"/>
      <c r="FB141" s="275"/>
      <c r="FC141" s="275"/>
      <c r="FD141" s="275"/>
      <c r="FE141" s="275"/>
      <c r="FF141" s="275"/>
      <c r="FG141" s="275"/>
      <c r="FH141" s="275"/>
      <c r="FI141" s="275"/>
      <c r="FJ141" s="275"/>
      <c r="FK141" s="275"/>
      <c r="FL141" s="275"/>
      <c r="FM141" s="275"/>
      <c r="FN141" s="275"/>
      <c r="FO141" s="275"/>
      <c r="FP141" s="275"/>
      <c r="FQ141" s="275"/>
      <c r="FR141" s="275"/>
      <c r="FS141" s="275"/>
      <c r="FT141" s="275"/>
      <c r="FU141" s="275"/>
      <c r="FV141" s="275"/>
      <c r="FW141" s="275"/>
      <c r="FX141" s="275"/>
      <c r="FY141" s="275"/>
      <c r="FZ141" s="275"/>
      <c r="GA141" s="275"/>
      <c r="GB141" s="275"/>
      <c r="GC141" s="275"/>
      <c r="GD141" s="275"/>
      <c r="GE141" s="275"/>
      <c r="GF141" s="275"/>
      <c r="GG141" s="275"/>
      <c r="GH141" s="275"/>
      <c r="GI141" s="275"/>
      <c r="GJ141" s="275"/>
      <c r="GK141" s="275"/>
      <c r="GL141" s="275"/>
      <c r="GM141" s="275"/>
      <c r="GN141" s="275"/>
      <c r="GO141" s="275"/>
      <c r="GP141" s="275"/>
      <c r="GQ141" s="275"/>
      <c r="GR141" s="275"/>
      <c r="GS141" s="275"/>
      <c r="GT141" s="275"/>
      <c r="GU141" s="275"/>
      <c r="GV141" s="275"/>
      <c r="GW141" s="275"/>
      <c r="GX141" s="275"/>
      <c r="GY141" s="275"/>
      <c r="GZ141" s="275"/>
      <c r="HA141" s="275"/>
      <c r="HB141" s="275"/>
      <c r="HC141" s="275"/>
      <c r="HD141" s="275"/>
      <c r="HE141" s="275"/>
      <c r="HF141" s="275"/>
      <c r="HG141" s="311"/>
      <c r="HH141" s="310"/>
      <c r="HI141" s="276"/>
      <c r="HJ141" s="276"/>
      <c r="HK141" s="276"/>
      <c r="HL141" s="276"/>
      <c r="HM141" s="276"/>
      <c r="HN141" s="276"/>
      <c r="HO141" s="276"/>
      <c r="HP141" s="276"/>
      <c r="HQ141" s="276"/>
      <c r="HR141" s="276"/>
      <c r="HS141" s="276"/>
      <c r="HT141" s="276"/>
      <c r="HU141" s="276"/>
      <c r="HV141" s="276"/>
      <c r="HW141" s="276"/>
      <c r="HX141" s="276"/>
      <c r="HY141" s="276"/>
      <c r="HZ141" s="276"/>
      <c r="IA141" s="276"/>
      <c r="IB141" s="276"/>
      <c r="IC141" s="276"/>
      <c r="ID141" s="276"/>
      <c r="IE141" s="276"/>
      <c r="IF141" s="276"/>
      <c r="IG141" s="276"/>
      <c r="IH141" s="276"/>
      <c r="II141" s="276"/>
      <c r="IJ141" s="276"/>
      <c r="IK141" s="276"/>
      <c r="IL141" s="276"/>
      <c r="IM141" s="276"/>
      <c r="IN141" s="276"/>
      <c r="IO141" s="276"/>
      <c r="IP141" s="276"/>
      <c r="IQ141" s="276"/>
      <c r="IR141" s="276"/>
      <c r="IS141" s="276"/>
      <c r="IT141" s="276"/>
      <c r="IU141" s="276"/>
      <c r="IV141" s="276"/>
      <c r="IW141" s="276"/>
      <c r="IX141" s="276"/>
      <c r="IY141" s="276"/>
      <c r="IZ141" s="276"/>
      <c r="JA141" s="276"/>
      <c r="JB141" s="276"/>
      <c r="JC141" s="276"/>
      <c r="JD141" s="276"/>
    </row>
    <row r="142" spans="1:264" s="271" customFormat="1" ht="13.5" customHeight="1" x14ac:dyDescent="0.2">
      <c r="A142" s="196">
        <v>114</v>
      </c>
      <c r="B142" s="270" t="s">
        <v>694</v>
      </c>
      <c r="C142" s="270" t="s">
        <v>273</v>
      </c>
      <c r="D142" s="196" t="s">
        <v>274</v>
      </c>
      <c r="E142" s="273" t="s">
        <v>275</v>
      </c>
      <c r="F142" s="270" t="s">
        <v>722</v>
      </c>
      <c r="G142" s="271" t="s">
        <v>233</v>
      </c>
      <c r="H142" s="315"/>
      <c r="I142" s="271">
        <v>30</v>
      </c>
      <c r="J142" s="271" t="s">
        <v>425</v>
      </c>
      <c r="K142" s="271" t="s">
        <v>426</v>
      </c>
      <c r="L142" s="201" t="s">
        <v>427</v>
      </c>
      <c r="M142" s="271">
        <v>4</v>
      </c>
      <c r="N142" s="333" t="s">
        <v>731</v>
      </c>
      <c r="O142" s="213" t="s">
        <v>174</v>
      </c>
      <c r="P142" s="214" t="s">
        <v>230</v>
      </c>
      <c r="Q142" s="316">
        <v>34001106</v>
      </c>
      <c r="R142" s="245"/>
      <c r="S142" s="317" t="s">
        <v>732</v>
      </c>
      <c r="T142" s="334" t="s">
        <v>733</v>
      </c>
      <c r="U142" s="352">
        <v>3324023</v>
      </c>
      <c r="V142" s="352">
        <v>3117042841</v>
      </c>
      <c r="W142" s="7" t="s">
        <v>695</v>
      </c>
      <c r="X142" s="199">
        <f t="shared" si="17"/>
        <v>16</v>
      </c>
      <c r="Y142" s="270" t="s">
        <v>395</v>
      </c>
      <c r="AB142" s="274" t="s">
        <v>343</v>
      </c>
      <c r="AC142" s="7"/>
      <c r="AD142" s="7"/>
      <c r="AE142" s="199">
        <f t="shared" si="29"/>
        <v>16</v>
      </c>
      <c r="AF142" s="199">
        <f t="shared" si="30"/>
        <v>16</v>
      </c>
      <c r="AG142" s="199">
        <f t="shared" si="25"/>
        <v>32</v>
      </c>
      <c r="AH142" s="209"/>
      <c r="AI142" s="209">
        <f t="shared" si="26"/>
        <v>0</v>
      </c>
      <c r="AJ142" s="209">
        <f t="shared" si="27"/>
        <v>0</v>
      </c>
      <c r="AK142" s="209">
        <f t="shared" si="28"/>
        <v>0</v>
      </c>
      <c r="AL142" s="295"/>
      <c r="AM142" s="199"/>
      <c r="AN142" s="199"/>
      <c r="AO142" s="199"/>
      <c r="AP142" s="199"/>
      <c r="AQ142" s="196"/>
      <c r="AR142" s="7"/>
      <c r="AS142" s="7"/>
      <c r="AT142" s="199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5"/>
      <c r="BH142" s="275"/>
      <c r="BI142" s="275"/>
      <c r="BJ142" s="275"/>
      <c r="BK142" s="275"/>
      <c r="BL142" s="275"/>
      <c r="BM142" s="275"/>
      <c r="BN142" s="275"/>
      <c r="BO142" s="275"/>
      <c r="BP142" s="275"/>
      <c r="BQ142" s="275"/>
      <c r="BR142" s="275"/>
      <c r="BS142" s="275"/>
      <c r="BT142" s="275"/>
      <c r="BU142" s="275"/>
      <c r="BV142" s="275"/>
      <c r="BW142" s="275"/>
      <c r="BX142" s="275"/>
      <c r="BY142" s="275"/>
      <c r="BZ142" s="275"/>
      <c r="CA142" s="275"/>
      <c r="CB142" s="275"/>
      <c r="CC142" s="275"/>
      <c r="CD142" s="275"/>
      <c r="CE142" s="275"/>
      <c r="CF142" s="275"/>
      <c r="CG142" s="275"/>
      <c r="CH142" s="275"/>
      <c r="CI142" s="275"/>
      <c r="CJ142" s="275"/>
      <c r="CK142" s="275"/>
      <c r="CL142" s="275"/>
      <c r="CM142" s="275"/>
      <c r="CN142" s="275"/>
      <c r="CO142" s="275"/>
      <c r="CP142" s="275"/>
      <c r="CQ142" s="275"/>
      <c r="CR142" s="275"/>
      <c r="CS142" s="275"/>
      <c r="CT142" s="275"/>
      <c r="CU142" s="275"/>
      <c r="CV142" s="275"/>
      <c r="CW142" s="275"/>
      <c r="CX142" s="275"/>
      <c r="CY142" s="275"/>
      <c r="CZ142" s="275"/>
      <c r="DA142" s="275"/>
      <c r="DB142" s="275"/>
      <c r="DC142" s="275"/>
      <c r="DD142" s="275"/>
      <c r="DE142" s="275"/>
      <c r="DF142" s="275"/>
      <c r="DG142" s="275"/>
      <c r="DH142" s="275"/>
      <c r="DI142" s="275"/>
      <c r="DJ142" s="275"/>
      <c r="DK142" s="275"/>
      <c r="DL142" s="275"/>
      <c r="DM142" s="275"/>
      <c r="DN142" s="275"/>
      <c r="DO142" s="275"/>
      <c r="DP142" s="275"/>
      <c r="DQ142" s="275"/>
      <c r="DR142" s="275"/>
      <c r="DS142" s="275"/>
      <c r="DT142" s="275"/>
      <c r="DU142" s="275"/>
      <c r="DV142" s="275"/>
      <c r="DW142" s="275"/>
      <c r="DX142" s="275"/>
      <c r="DY142" s="275"/>
      <c r="DZ142" s="275"/>
      <c r="EA142" s="275"/>
      <c r="EB142" s="275"/>
      <c r="EC142" s="275"/>
      <c r="ED142" s="275"/>
      <c r="EE142" s="275"/>
      <c r="EF142" s="275"/>
      <c r="EG142" s="275"/>
      <c r="EH142" s="275"/>
      <c r="EI142" s="275"/>
      <c r="EJ142" s="275"/>
      <c r="EK142" s="275"/>
      <c r="EL142" s="275"/>
      <c r="EM142" s="275"/>
      <c r="EN142" s="275"/>
      <c r="EO142" s="275"/>
      <c r="EP142" s="275"/>
      <c r="EQ142" s="275"/>
      <c r="ER142" s="275"/>
      <c r="ES142" s="275"/>
      <c r="ET142" s="275"/>
      <c r="EU142" s="275"/>
      <c r="EV142" s="275"/>
      <c r="EW142" s="275"/>
      <c r="EX142" s="275"/>
      <c r="EY142" s="275"/>
      <c r="EZ142" s="275"/>
      <c r="FA142" s="275"/>
      <c r="FB142" s="275"/>
      <c r="FC142" s="275"/>
      <c r="FD142" s="275"/>
      <c r="FE142" s="275"/>
      <c r="FF142" s="275"/>
      <c r="FG142" s="275"/>
      <c r="FH142" s="275"/>
      <c r="FI142" s="275"/>
      <c r="FJ142" s="275"/>
      <c r="FK142" s="275"/>
      <c r="FL142" s="275"/>
      <c r="FM142" s="275"/>
      <c r="FN142" s="275"/>
      <c r="FO142" s="275"/>
      <c r="FP142" s="275"/>
      <c r="FQ142" s="275"/>
      <c r="FR142" s="275"/>
      <c r="FS142" s="275"/>
      <c r="FT142" s="275"/>
      <c r="FU142" s="275"/>
      <c r="FV142" s="275"/>
      <c r="FW142" s="275"/>
      <c r="FX142" s="275"/>
      <c r="FY142" s="275"/>
      <c r="FZ142" s="275"/>
      <c r="GA142" s="275"/>
      <c r="GB142" s="275"/>
      <c r="GC142" s="275"/>
      <c r="GD142" s="275"/>
      <c r="GE142" s="275"/>
      <c r="GF142" s="275"/>
      <c r="GG142" s="275"/>
      <c r="GH142" s="275"/>
      <c r="GI142" s="275"/>
      <c r="GJ142" s="275"/>
      <c r="GK142" s="275"/>
      <c r="GL142" s="275"/>
      <c r="GM142" s="275"/>
      <c r="GN142" s="275"/>
      <c r="GO142" s="275"/>
      <c r="GP142" s="275"/>
      <c r="GQ142" s="275"/>
      <c r="GR142" s="275"/>
      <c r="GS142" s="275"/>
      <c r="GT142" s="275"/>
      <c r="GU142" s="275"/>
      <c r="GV142" s="275"/>
      <c r="GW142" s="275"/>
      <c r="GX142" s="275"/>
      <c r="GY142" s="275"/>
      <c r="GZ142" s="275"/>
      <c r="HA142" s="275"/>
      <c r="HB142" s="275"/>
      <c r="HC142" s="275"/>
      <c r="HD142" s="275"/>
      <c r="HE142" s="275"/>
      <c r="HF142" s="275"/>
      <c r="HG142" s="311"/>
      <c r="HH142" s="310"/>
      <c r="HI142" s="276"/>
      <c r="HJ142" s="276"/>
      <c r="HK142" s="276"/>
      <c r="HL142" s="276"/>
      <c r="HM142" s="276"/>
      <c r="HN142" s="276"/>
      <c r="HO142" s="276"/>
      <c r="HP142" s="276"/>
      <c r="HQ142" s="276"/>
      <c r="HR142" s="276"/>
      <c r="HS142" s="276"/>
      <c r="HT142" s="276"/>
      <c r="HU142" s="276"/>
      <c r="HV142" s="276"/>
      <c r="HW142" s="276"/>
      <c r="HX142" s="276"/>
      <c r="HY142" s="276"/>
      <c r="HZ142" s="276"/>
      <c r="IA142" s="276"/>
      <c r="IB142" s="276"/>
      <c r="IC142" s="276"/>
      <c r="ID142" s="276"/>
      <c r="IE142" s="276"/>
      <c r="IF142" s="276"/>
      <c r="IG142" s="276"/>
      <c r="IH142" s="276"/>
      <c r="II142" s="276"/>
      <c r="IJ142" s="276"/>
      <c r="IK142" s="276"/>
      <c r="IL142" s="276"/>
      <c r="IM142" s="276"/>
      <c r="IN142" s="276"/>
      <c r="IO142" s="276"/>
      <c r="IP142" s="276"/>
      <c r="IQ142" s="276"/>
      <c r="IR142" s="276"/>
      <c r="IS142" s="276"/>
      <c r="IT142" s="276"/>
      <c r="IU142" s="276"/>
      <c r="IV142" s="276"/>
      <c r="IW142" s="276"/>
      <c r="IX142" s="276"/>
      <c r="IY142" s="276"/>
      <c r="IZ142" s="276"/>
      <c r="JA142" s="276"/>
      <c r="JB142" s="276"/>
      <c r="JC142" s="276"/>
      <c r="JD142" s="276"/>
    </row>
    <row r="143" spans="1:264" s="271" customFormat="1" ht="13.5" customHeight="1" x14ac:dyDescent="0.25">
      <c r="A143" s="196">
        <v>115</v>
      </c>
      <c r="B143" s="270" t="s">
        <v>694</v>
      </c>
      <c r="C143" s="270" t="s">
        <v>273</v>
      </c>
      <c r="D143" s="196" t="s">
        <v>274</v>
      </c>
      <c r="E143" s="197" t="s">
        <v>322</v>
      </c>
      <c r="F143" s="270" t="s">
        <v>722</v>
      </c>
      <c r="G143" s="271" t="s">
        <v>233</v>
      </c>
      <c r="H143" s="315"/>
      <c r="I143" s="271">
        <v>30</v>
      </c>
      <c r="J143" s="271" t="s">
        <v>410</v>
      </c>
      <c r="K143" s="271" t="s">
        <v>411</v>
      </c>
      <c r="L143" s="201" t="s">
        <v>412</v>
      </c>
      <c r="M143" s="214"/>
      <c r="N143" s="395" t="s">
        <v>734</v>
      </c>
      <c r="O143" s="213" t="s">
        <v>174</v>
      </c>
      <c r="P143" s="246" t="s">
        <v>445</v>
      </c>
      <c r="Q143" s="227">
        <v>31400538</v>
      </c>
      <c r="R143" s="246" t="s">
        <v>722</v>
      </c>
      <c r="S143" s="246" t="s">
        <v>735</v>
      </c>
      <c r="T143" s="221" t="s">
        <v>736</v>
      </c>
      <c r="U143" s="271" t="s">
        <v>737</v>
      </c>
      <c r="V143" s="272" t="s">
        <v>738</v>
      </c>
      <c r="W143" s="7" t="s">
        <v>695</v>
      </c>
      <c r="X143" s="199">
        <f t="shared" si="17"/>
        <v>0</v>
      </c>
      <c r="Y143" s="272" t="s">
        <v>252</v>
      </c>
      <c r="Z143" s="275"/>
      <c r="AA143" s="275"/>
      <c r="AB143" s="275"/>
      <c r="AC143" s="275"/>
      <c r="AD143" s="275"/>
      <c r="AE143" s="199">
        <f t="shared" si="29"/>
        <v>0</v>
      </c>
      <c r="AF143" s="199">
        <v>0</v>
      </c>
      <c r="AG143" s="199">
        <f>SUM(AE143:AF143)</f>
        <v>0</v>
      </c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5"/>
      <c r="BV143" s="275"/>
      <c r="BW143" s="275"/>
      <c r="BX143" s="275"/>
      <c r="BY143" s="275"/>
      <c r="BZ143" s="275"/>
      <c r="CA143" s="275"/>
      <c r="CB143" s="275"/>
      <c r="CC143" s="275"/>
      <c r="CD143" s="275"/>
      <c r="CE143" s="275"/>
      <c r="CF143" s="275"/>
      <c r="CG143" s="275"/>
      <c r="CH143" s="275"/>
      <c r="CI143" s="275"/>
      <c r="CJ143" s="275"/>
      <c r="CK143" s="275"/>
      <c r="CL143" s="275"/>
      <c r="CM143" s="275"/>
      <c r="CN143" s="275"/>
      <c r="CO143" s="275"/>
      <c r="CP143" s="275"/>
      <c r="CQ143" s="275"/>
      <c r="CR143" s="275"/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5"/>
      <c r="DI143" s="275"/>
      <c r="DJ143" s="275"/>
      <c r="DK143" s="275"/>
      <c r="DL143" s="275"/>
      <c r="DM143" s="275"/>
      <c r="DN143" s="275"/>
      <c r="DO143" s="275"/>
      <c r="DP143" s="275"/>
      <c r="DQ143" s="275"/>
      <c r="DR143" s="275"/>
      <c r="DS143" s="275"/>
      <c r="DT143" s="275"/>
      <c r="DU143" s="275"/>
      <c r="DV143" s="275"/>
      <c r="DW143" s="275"/>
      <c r="DX143" s="275"/>
      <c r="DY143" s="275"/>
      <c r="DZ143" s="275"/>
      <c r="EA143" s="275"/>
      <c r="EB143" s="275"/>
      <c r="EC143" s="275"/>
      <c r="ED143" s="275"/>
      <c r="EE143" s="275"/>
      <c r="EF143" s="275"/>
      <c r="EG143" s="275"/>
      <c r="EH143" s="275"/>
      <c r="EI143" s="275"/>
      <c r="EJ143" s="275"/>
      <c r="EK143" s="275"/>
      <c r="EL143" s="275"/>
      <c r="EM143" s="275"/>
      <c r="EN143" s="275"/>
      <c r="EO143" s="275"/>
      <c r="EP143" s="275"/>
      <c r="EQ143" s="275"/>
      <c r="ER143" s="275"/>
      <c r="ES143" s="275"/>
      <c r="ET143" s="275"/>
      <c r="EU143" s="275"/>
      <c r="EV143" s="275"/>
      <c r="EW143" s="275"/>
      <c r="EX143" s="275"/>
      <c r="EY143" s="275"/>
      <c r="EZ143" s="275"/>
      <c r="FA143" s="275"/>
      <c r="FB143" s="275"/>
      <c r="FC143" s="275"/>
      <c r="FD143" s="275"/>
      <c r="FE143" s="275"/>
      <c r="FF143" s="275"/>
      <c r="FG143" s="275"/>
      <c r="FH143" s="275"/>
      <c r="FI143" s="275"/>
      <c r="FJ143" s="275"/>
      <c r="FK143" s="275"/>
      <c r="FL143" s="275"/>
      <c r="FM143" s="275"/>
      <c r="FN143" s="275"/>
      <c r="FO143" s="275"/>
      <c r="FP143" s="275"/>
      <c r="FQ143" s="275"/>
      <c r="FR143" s="275"/>
      <c r="FS143" s="275"/>
      <c r="FT143" s="275"/>
      <c r="FU143" s="275"/>
      <c r="FV143" s="275"/>
      <c r="FW143" s="275"/>
      <c r="FX143" s="275"/>
      <c r="FY143" s="275"/>
      <c r="FZ143" s="275"/>
      <c r="GA143" s="275"/>
      <c r="GB143" s="275"/>
      <c r="GC143" s="275"/>
      <c r="GD143" s="275"/>
      <c r="GE143" s="275"/>
      <c r="GF143" s="275"/>
      <c r="GG143" s="275"/>
      <c r="GH143" s="275"/>
      <c r="GI143" s="275"/>
      <c r="GJ143" s="275"/>
      <c r="GK143" s="311"/>
      <c r="GL143" s="310"/>
      <c r="GM143" s="276"/>
      <c r="GN143" s="276"/>
      <c r="GO143" s="276"/>
      <c r="GP143" s="276"/>
      <c r="GQ143" s="276"/>
      <c r="GR143" s="276"/>
      <c r="GS143" s="276"/>
      <c r="GT143" s="276"/>
      <c r="GU143" s="276"/>
      <c r="GV143" s="276"/>
      <c r="GW143" s="276"/>
      <c r="GX143" s="276"/>
      <c r="GY143" s="276"/>
      <c r="GZ143" s="276"/>
      <c r="HA143" s="276"/>
      <c r="HB143" s="276"/>
      <c r="HC143" s="276"/>
      <c r="HD143" s="276"/>
      <c r="HE143" s="276"/>
      <c r="HF143" s="276"/>
      <c r="HG143" s="276"/>
      <c r="HH143" s="276"/>
      <c r="HI143" s="276"/>
      <c r="HJ143" s="276"/>
      <c r="HK143" s="276"/>
      <c r="HL143" s="276"/>
      <c r="HM143" s="276"/>
      <c r="HN143" s="276"/>
      <c r="HO143" s="276"/>
      <c r="HP143" s="276"/>
      <c r="HQ143" s="276"/>
      <c r="HR143" s="276"/>
      <c r="HS143" s="276"/>
      <c r="HT143" s="276"/>
      <c r="HU143" s="276"/>
      <c r="HV143" s="276"/>
      <c r="HW143" s="276"/>
      <c r="HX143" s="276"/>
      <c r="HY143" s="276"/>
      <c r="HZ143" s="276"/>
      <c r="IA143" s="276"/>
      <c r="IB143" s="276"/>
      <c r="IC143" s="276"/>
      <c r="ID143" s="276"/>
      <c r="IE143" s="276"/>
      <c r="IF143" s="276"/>
      <c r="IG143" s="276"/>
      <c r="IH143" s="276"/>
    </row>
    <row r="144" spans="1:264" s="271" customFormat="1" ht="13.5" customHeight="1" x14ac:dyDescent="0.25">
      <c r="A144" s="196">
        <v>115</v>
      </c>
      <c r="B144" s="270" t="s">
        <v>694</v>
      </c>
      <c r="C144" s="270" t="s">
        <v>273</v>
      </c>
      <c r="D144" s="196" t="s">
        <v>274</v>
      </c>
      <c r="E144" s="197" t="s">
        <v>322</v>
      </c>
      <c r="F144" s="270" t="s">
        <v>722</v>
      </c>
      <c r="G144" s="271" t="s">
        <v>233</v>
      </c>
      <c r="H144" s="315"/>
      <c r="I144" s="271">
        <v>30</v>
      </c>
      <c r="J144" s="271" t="s">
        <v>410</v>
      </c>
      <c r="K144" s="271" t="s">
        <v>411</v>
      </c>
      <c r="L144" s="201" t="s">
        <v>412</v>
      </c>
      <c r="M144" s="271">
        <v>2</v>
      </c>
      <c r="N144" s="239" t="s">
        <v>413</v>
      </c>
      <c r="O144" s="213" t="s">
        <v>174</v>
      </c>
      <c r="P144" s="214" t="s">
        <v>178</v>
      </c>
      <c r="Q144" s="244">
        <v>67038916</v>
      </c>
      <c r="R144" s="229" t="s">
        <v>249</v>
      </c>
      <c r="S144" s="246" t="s">
        <v>414</v>
      </c>
      <c r="T144" s="227" t="s">
        <v>415</v>
      </c>
      <c r="U144" s="246"/>
      <c r="V144" s="246" t="s">
        <v>416</v>
      </c>
      <c r="W144" s="7" t="s">
        <v>695</v>
      </c>
      <c r="X144" s="199">
        <f t="shared" si="17"/>
        <v>8</v>
      </c>
      <c r="Z144" s="273"/>
      <c r="AA144" s="273"/>
      <c r="AB144" s="274" t="s">
        <v>417</v>
      </c>
      <c r="AC144" s="7"/>
      <c r="AD144" s="7"/>
      <c r="AE144" s="199">
        <v>0</v>
      </c>
      <c r="AF144" s="199">
        <f t="shared" si="30"/>
        <v>8</v>
      </c>
      <c r="AG144" s="199">
        <f t="shared" si="25"/>
        <v>8</v>
      </c>
      <c r="AH144" s="209"/>
      <c r="AI144" s="209">
        <f t="shared" si="26"/>
        <v>0</v>
      </c>
      <c r="AJ144" s="209">
        <f t="shared" si="27"/>
        <v>0</v>
      </c>
      <c r="AK144" s="209">
        <f t="shared" si="28"/>
        <v>0</v>
      </c>
      <c r="AL144" s="295"/>
      <c r="AM144" s="199"/>
      <c r="AN144" s="199"/>
      <c r="AO144" s="199"/>
      <c r="AP144" s="199"/>
      <c r="AQ144" s="196"/>
      <c r="AR144" s="7"/>
      <c r="AS144" s="7"/>
      <c r="AT144" s="199"/>
      <c r="AU144" s="275"/>
      <c r="AV144" s="275"/>
      <c r="AW144" s="275"/>
      <c r="AX144" s="275"/>
      <c r="AY144" s="275"/>
      <c r="AZ144" s="275"/>
      <c r="BA144" s="275"/>
      <c r="BB144" s="275"/>
      <c r="BC144" s="275"/>
      <c r="BD144" s="275"/>
      <c r="BE144" s="275"/>
      <c r="BF144" s="275"/>
      <c r="BG144" s="275"/>
      <c r="BH144" s="275"/>
      <c r="BI144" s="275"/>
      <c r="BJ144" s="275"/>
      <c r="BK144" s="275"/>
      <c r="BL144" s="275"/>
      <c r="BM144" s="275"/>
      <c r="BN144" s="275"/>
      <c r="BO144" s="275"/>
      <c r="BP144" s="275"/>
      <c r="BQ144" s="275"/>
      <c r="BR144" s="275"/>
      <c r="BS144" s="275"/>
      <c r="BT144" s="275"/>
      <c r="BU144" s="275"/>
      <c r="BV144" s="275"/>
      <c r="BW144" s="275"/>
      <c r="BX144" s="275"/>
      <c r="BY144" s="275"/>
      <c r="BZ144" s="275"/>
      <c r="CA144" s="275"/>
      <c r="CB144" s="275"/>
      <c r="CC144" s="275"/>
      <c r="CD144" s="275"/>
      <c r="CE144" s="275"/>
      <c r="CF144" s="275"/>
      <c r="CG144" s="275"/>
      <c r="CH144" s="275"/>
      <c r="CI144" s="275"/>
      <c r="CJ144" s="275"/>
      <c r="CK144" s="275"/>
      <c r="CL144" s="275"/>
      <c r="CM144" s="275"/>
      <c r="CN144" s="275"/>
      <c r="CO144" s="275"/>
      <c r="CP144" s="275"/>
      <c r="CQ144" s="275"/>
      <c r="CR144" s="275"/>
      <c r="CS144" s="275"/>
      <c r="CT144" s="275"/>
      <c r="CU144" s="275"/>
      <c r="CV144" s="275"/>
      <c r="CW144" s="275"/>
      <c r="CX144" s="275"/>
      <c r="CY144" s="275"/>
      <c r="CZ144" s="275"/>
      <c r="DA144" s="275"/>
      <c r="DB144" s="275"/>
      <c r="DC144" s="275"/>
      <c r="DD144" s="275"/>
      <c r="DE144" s="275"/>
      <c r="DF144" s="275"/>
      <c r="DG144" s="275"/>
      <c r="DH144" s="275"/>
      <c r="DI144" s="275"/>
      <c r="DJ144" s="275"/>
      <c r="DK144" s="275"/>
      <c r="DL144" s="275"/>
      <c r="DM144" s="275"/>
      <c r="DN144" s="275"/>
      <c r="DO144" s="275"/>
      <c r="DP144" s="275"/>
      <c r="DQ144" s="275"/>
      <c r="DR144" s="275"/>
      <c r="DS144" s="275"/>
      <c r="DT144" s="275"/>
      <c r="DU144" s="275"/>
      <c r="DV144" s="275"/>
      <c r="DW144" s="275"/>
      <c r="DX144" s="275"/>
      <c r="DY144" s="275"/>
      <c r="DZ144" s="275"/>
      <c r="EA144" s="275"/>
      <c r="EB144" s="275"/>
      <c r="EC144" s="275"/>
      <c r="ED144" s="275"/>
      <c r="EE144" s="275"/>
      <c r="EF144" s="275"/>
      <c r="EG144" s="275"/>
      <c r="EH144" s="275"/>
      <c r="EI144" s="275"/>
      <c r="EJ144" s="275"/>
      <c r="EK144" s="275"/>
      <c r="EL144" s="275"/>
      <c r="EM144" s="275"/>
      <c r="EN144" s="275"/>
      <c r="EO144" s="275"/>
      <c r="EP144" s="275"/>
      <c r="EQ144" s="275"/>
      <c r="ER144" s="275"/>
      <c r="ES144" s="275"/>
      <c r="ET144" s="275"/>
      <c r="EU144" s="275"/>
      <c r="EV144" s="275"/>
      <c r="EW144" s="275"/>
      <c r="EX144" s="275"/>
      <c r="EY144" s="275"/>
      <c r="EZ144" s="275"/>
      <c r="FA144" s="275"/>
      <c r="FB144" s="275"/>
      <c r="FC144" s="275"/>
      <c r="FD144" s="275"/>
      <c r="FE144" s="275"/>
      <c r="FF144" s="275"/>
      <c r="FG144" s="275"/>
      <c r="FH144" s="275"/>
      <c r="FI144" s="275"/>
      <c r="FJ144" s="275"/>
      <c r="FK144" s="275"/>
      <c r="FL144" s="275"/>
      <c r="FM144" s="275"/>
      <c r="FN144" s="275"/>
      <c r="FO144" s="275"/>
      <c r="FP144" s="275"/>
      <c r="FQ144" s="275"/>
      <c r="FR144" s="275"/>
      <c r="FS144" s="275"/>
      <c r="FT144" s="275"/>
      <c r="FU144" s="275"/>
      <c r="FV144" s="275"/>
      <c r="FW144" s="275"/>
      <c r="FX144" s="275"/>
      <c r="FY144" s="275"/>
      <c r="FZ144" s="275"/>
      <c r="GA144" s="275"/>
      <c r="GB144" s="275"/>
      <c r="GC144" s="275"/>
      <c r="GD144" s="275"/>
      <c r="GE144" s="275"/>
      <c r="GF144" s="275"/>
      <c r="GG144" s="275"/>
      <c r="GH144" s="275"/>
      <c r="GI144" s="275"/>
      <c r="GJ144" s="275"/>
      <c r="GK144" s="275"/>
      <c r="GL144" s="275"/>
      <c r="GM144" s="275"/>
      <c r="GN144" s="275"/>
      <c r="GO144" s="275"/>
      <c r="GP144" s="275"/>
      <c r="GQ144" s="275"/>
      <c r="GR144" s="275"/>
      <c r="GS144" s="275"/>
      <c r="GT144" s="275"/>
      <c r="GU144" s="275"/>
      <c r="GV144" s="275"/>
      <c r="GW144" s="275"/>
      <c r="GX144" s="275"/>
      <c r="GY144" s="275"/>
      <c r="GZ144" s="275"/>
      <c r="HA144" s="275"/>
      <c r="HB144" s="275"/>
      <c r="HC144" s="275"/>
      <c r="HD144" s="275"/>
      <c r="HE144" s="275"/>
      <c r="HF144" s="275"/>
      <c r="HG144" s="311"/>
      <c r="HH144" s="310"/>
      <c r="HI144" s="276"/>
      <c r="HJ144" s="276"/>
      <c r="HK144" s="276"/>
      <c r="HL144" s="276"/>
      <c r="HM144" s="276"/>
      <c r="HN144" s="276"/>
      <c r="HO144" s="276"/>
      <c r="HP144" s="276"/>
      <c r="HQ144" s="276"/>
      <c r="HR144" s="276"/>
      <c r="HS144" s="276"/>
      <c r="HT144" s="276"/>
      <c r="HU144" s="276"/>
      <c r="HV144" s="276"/>
      <c r="HW144" s="276"/>
      <c r="HX144" s="276"/>
      <c r="HY144" s="276"/>
      <c r="HZ144" s="276"/>
      <c r="IA144" s="276"/>
      <c r="IB144" s="276"/>
      <c r="IC144" s="276"/>
      <c r="ID144" s="276"/>
      <c r="IE144" s="276"/>
      <c r="IF144" s="276"/>
      <c r="IG144" s="276"/>
      <c r="IH144" s="276"/>
      <c r="II144" s="276"/>
      <c r="IJ144" s="276"/>
      <c r="IK144" s="276"/>
      <c r="IL144" s="276"/>
      <c r="IM144" s="276"/>
      <c r="IN144" s="276"/>
      <c r="IO144" s="276"/>
      <c r="IP144" s="276"/>
      <c r="IQ144" s="276"/>
      <c r="IR144" s="276"/>
      <c r="IS144" s="276"/>
      <c r="IT144" s="276"/>
      <c r="IU144" s="276"/>
      <c r="IV144" s="276"/>
      <c r="IW144" s="276"/>
      <c r="IX144" s="276"/>
      <c r="IY144" s="276"/>
      <c r="IZ144" s="276"/>
      <c r="JA144" s="276"/>
      <c r="JB144" s="276"/>
      <c r="JC144" s="276"/>
      <c r="JD144" s="276"/>
    </row>
    <row r="145" spans="1:264" s="7" customFormat="1" ht="13.5" customHeight="1" x14ac:dyDescent="0.2">
      <c r="A145" s="7">
        <v>116</v>
      </c>
      <c r="B145" s="198" t="s">
        <v>694</v>
      </c>
      <c r="C145" s="198" t="s">
        <v>273</v>
      </c>
      <c r="D145" s="7" t="s">
        <v>274</v>
      </c>
      <c r="E145" s="197" t="s">
        <v>298</v>
      </c>
      <c r="F145" s="198" t="s">
        <v>722</v>
      </c>
      <c r="G145" s="199" t="s">
        <v>233</v>
      </c>
      <c r="I145" s="199">
        <v>29</v>
      </c>
      <c r="J145" s="199" t="s">
        <v>434</v>
      </c>
      <c r="K145" s="199" t="s">
        <v>435</v>
      </c>
      <c r="L145" s="7" t="s">
        <v>436</v>
      </c>
      <c r="M145" s="202">
        <v>2</v>
      </c>
      <c r="N145" s="325" t="s">
        <v>972</v>
      </c>
      <c r="O145" s="213" t="s">
        <v>174</v>
      </c>
      <c r="P145" s="214" t="s">
        <v>178</v>
      </c>
      <c r="Q145" s="316">
        <v>80409853</v>
      </c>
      <c r="R145" s="229" t="s">
        <v>683</v>
      </c>
      <c r="S145" s="317" t="s">
        <v>684</v>
      </c>
      <c r="T145" s="318" t="s">
        <v>685</v>
      </c>
      <c r="U145" s="381">
        <v>3451920</v>
      </c>
      <c r="V145" s="265">
        <v>3173127027</v>
      </c>
      <c r="W145" s="7" t="s">
        <v>695</v>
      </c>
      <c r="X145" s="199">
        <f t="shared" si="17"/>
        <v>8</v>
      </c>
      <c r="Y145" s="198" t="s">
        <v>305</v>
      </c>
      <c r="Z145" s="199"/>
      <c r="AA145" s="199"/>
      <c r="AB145" s="207" t="s">
        <v>306</v>
      </c>
      <c r="AE145" s="199">
        <f t="shared" si="29"/>
        <v>8</v>
      </c>
      <c r="AF145" s="199">
        <f t="shared" si="30"/>
        <v>8</v>
      </c>
      <c r="AG145" s="199">
        <f t="shared" si="25"/>
        <v>16</v>
      </c>
      <c r="AH145" s="209"/>
      <c r="AI145" s="209">
        <f t="shared" si="26"/>
        <v>0</v>
      </c>
      <c r="AJ145" s="209">
        <f t="shared" si="27"/>
        <v>0</v>
      </c>
      <c r="AK145" s="209">
        <f t="shared" si="28"/>
        <v>0</v>
      </c>
      <c r="AL145" s="295"/>
      <c r="AM145" s="199"/>
      <c r="AN145" s="199"/>
      <c r="AO145" s="199"/>
      <c r="AP145" s="199"/>
      <c r="AT145" s="199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308"/>
      <c r="CQ145" s="308"/>
      <c r="CR145" s="308"/>
      <c r="CS145" s="308"/>
      <c r="CT145" s="308"/>
      <c r="CU145" s="308"/>
      <c r="CV145" s="308"/>
      <c r="CW145" s="308"/>
      <c r="CX145" s="308"/>
      <c r="CY145" s="308"/>
      <c r="CZ145" s="308"/>
      <c r="DA145" s="308"/>
      <c r="DB145" s="308"/>
      <c r="DC145" s="308"/>
      <c r="DD145" s="308"/>
      <c r="DE145" s="308"/>
      <c r="DF145" s="308"/>
      <c r="DG145" s="308"/>
      <c r="DH145" s="308"/>
      <c r="DI145" s="308"/>
      <c r="DJ145" s="308"/>
      <c r="DK145" s="308"/>
      <c r="DL145" s="308"/>
      <c r="DM145" s="308"/>
      <c r="DN145" s="308"/>
      <c r="DO145" s="308"/>
      <c r="DP145" s="308"/>
      <c r="DQ145" s="308"/>
      <c r="DR145" s="308"/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8"/>
      <c r="EF145" s="308"/>
      <c r="EG145" s="308"/>
      <c r="EH145" s="308"/>
      <c r="EI145" s="308"/>
      <c r="EJ145" s="308"/>
      <c r="EK145" s="308"/>
      <c r="EL145" s="308"/>
      <c r="EM145" s="308"/>
      <c r="EN145" s="308"/>
      <c r="EO145" s="308"/>
      <c r="EP145" s="308"/>
      <c r="EQ145" s="308"/>
      <c r="ER145" s="308"/>
      <c r="ES145" s="308"/>
      <c r="ET145" s="308"/>
      <c r="EU145" s="308"/>
      <c r="EV145" s="308"/>
      <c r="EW145" s="308"/>
      <c r="EX145" s="308"/>
      <c r="EY145" s="308"/>
      <c r="EZ145" s="308"/>
      <c r="FA145" s="308"/>
      <c r="FB145" s="308"/>
      <c r="FC145" s="308"/>
      <c r="FD145" s="308"/>
      <c r="FE145" s="308"/>
      <c r="FF145" s="308"/>
      <c r="FG145" s="308"/>
      <c r="FH145" s="308"/>
      <c r="FI145" s="308"/>
      <c r="FJ145" s="308"/>
      <c r="FK145" s="308"/>
      <c r="FL145" s="308"/>
      <c r="FM145" s="308"/>
      <c r="FN145" s="308"/>
      <c r="FO145" s="308"/>
      <c r="FP145" s="308"/>
      <c r="FQ145" s="308"/>
      <c r="FR145" s="308"/>
      <c r="FS145" s="308"/>
      <c r="FT145" s="308"/>
      <c r="FU145" s="308"/>
      <c r="FV145" s="308"/>
      <c r="FW145" s="308"/>
      <c r="FX145" s="308"/>
      <c r="FY145" s="308"/>
      <c r="FZ145" s="308"/>
      <c r="GA145" s="308"/>
      <c r="GB145" s="308"/>
      <c r="GC145" s="308"/>
      <c r="GD145" s="308"/>
      <c r="GE145" s="308"/>
      <c r="GF145" s="308"/>
      <c r="GG145" s="308"/>
      <c r="GH145" s="308"/>
      <c r="GI145" s="308"/>
      <c r="GJ145" s="308"/>
      <c r="GK145" s="308"/>
      <c r="GL145" s="308"/>
      <c r="GM145" s="308"/>
      <c r="GN145" s="308"/>
      <c r="GO145" s="308"/>
      <c r="GP145" s="308"/>
      <c r="GQ145" s="308"/>
      <c r="GR145" s="308"/>
      <c r="GS145" s="308"/>
      <c r="GT145" s="308"/>
      <c r="GU145" s="308"/>
      <c r="GV145" s="308"/>
      <c r="GW145" s="308"/>
      <c r="GX145" s="308"/>
      <c r="GY145" s="308"/>
      <c r="GZ145" s="308"/>
      <c r="HA145" s="308"/>
      <c r="HB145" s="308"/>
      <c r="HC145" s="308"/>
      <c r="HD145" s="308"/>
      <c r="HE145" s="308"/>
      <c r="HF145" s="308"/>
      <c r="HG145" s="312"/>
      <c r="HH145" s="313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</row>
    <row r="146" spans="1:264" s="196" customFormat="1" ht="13.5" customHeight="1" thickBot="1" x14ac:dyDescent="0.25">
      <c r="A146" s="196">
        <v>117</v>
      </c>
      <c r="B146" s="270" t="s">
        <v>694</v>
      </c>
      <c r="C146" s="270" t="s">
        <v>273</v>
      </c>
      <c r="D146" s="196" t="s">
        <v>274</v>
      </c>
      <c r="E146" s="273" t="s">
        <v>275</v>
      </c>
      <c r="F146" s="396" t="s">
        <v>722</v>
      </c>
      <c r="G146" s="271" t="s">
        <v>233</v>
      </c>
      <c r="H146" s="201"/>
      <c r="I146" s="271">
        <v>30</v>
      </c>
      <c r="J146" s="271" t="s">
        <v>441</v>
      </c>
      <c r="K146" s="271" t="s">
        <v>442</v>
      </c>
      <c r="L146" s="201" t="s">
        <v>443</v>
      </c>
      <c r="M146" s="281">
        <v>4</v>
      </c>
      <c r="N146" s="393" t="s">
        <v>723</v>
      </c>
      <c r="O146" s="397" t="s">
        <v>174</v>
      </c>
      <c r="P146" s="214" t="s">
        <v>724</v>
      </c>
      <c r="Q146" s="397" t="s">
        <v>739</v>
      </c>
      <c r="R146" s="6" t="s">
        <v>722</v>
      </c>
      <c r="S146" s="397" t="s">
        <v>740</v>
      </c>
      <c r="T146" s="351" t="s">
        <v>726</v>
      </c>
      <c r="U146" s="398">
        <v>3443821</v>
      </c>
      <c r="V146" s="398">
        <v>3002092304</v>
      </c>
      <c r="W146" s="6"/>
      <c r="X146" s="199">
        <f>M146*4</f>
        <v>16</v>
      </c>
      <c r="Y146" s="270" t="s">
        <v>409</v>
      </c>
      <c r="Z146" s="271"/>
      <c r="AA146" s="271"/>
      <c r="AB146" s="274" t="s">
        <v>343</v>
      </c>
      <c r="AC146" s="7"/>
      <c r="AD146" s="7"/>
      <c r="AE146" s="199">
        <f>M146*4</f>
        <v>16</v>
      </c>
      <c r="AF146" s="199">
        <f>M146*4</f>
        <v>16</v>
      </c>
      <c r="AG146" s="199">
        <f>SUM(AE146:AF146)</f>
        <v>32</v>
      </c>
      <c r="AH146" s="209"/>
      <c r="AI146" s="209">
        <f>AH146*AE146</f>
        <v>0</v>
      </c>
      <c r="AJ146" s="209">
        <f>AH146*AF146</f>
        <v>0</v>
      </c>
      <c r="AK146" s="209">
        <f>SUM(AI146:AJ146)</f>
        <v>0</v>
      </c>
      <c r="AL146" s="199"/>
      <c r="AM146" s="199"/>
      <c r="AN146" s="199"/>
      <c r="AO146" s="199"/>
      <c r="AP146" s="199"/>
      <c r="AR146" s="7"/>
      <c r="AS146" s="7"/>
      <c r="AT146" s="199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275"/>
      <c r="BK146" s="275"/>
      <c r="BL146" s="275"/>
      <c r="BM146" s="275"/>
      <c r="BN146" s="275"/>
      <c r="BO146" s="275"/>
      <c r="BP146" s="275"/>
      <c r="BQ146" s="275"/>
      <c r="BR146" s="275"/>
      <c r="BS146" s="275"/>
      <c r="BT146" s="275"/>
      <c r="BU146" s="275"/>
      <c r="BV146" s="275"/>
      <c r="BW146" s="275"/>
      <c r="BX146" s="275"/>
      <c r="BY146" s="275"/>
      <c r="BZ146" s="275"/>
      <c r="CA146" s="275"/>
      <c r="CB146" s="275"/>
      <c r="CC146" s="275"/>
      <c r="CD146" s="275"/>
      <c r="CE146" s="275"/>
      <c r="CF146" s="275"/>
      <c r="CG146" s="275"/>
      <c r="CH146" s="275"/>
      <c r="CI146" s="275"/>
      <c r="CJ146" s="275"/>
      <c r="CK146" s="275"/>
      <c r="CL146" s="275"/>
      <c r="CM146" s="275"/>
      <c r="CN146" s="275"/>
      <c r="CO146" s="275"/>
      <c r="CP146" s="275"/>
      <c r="CQ146" s="275"/>
      <c r="CR146" s="275"/>
      <c r="CS146" s="275"/>
      <c r="CT146" s="275"/>
      <c r="CU146" s="275"/>
      <c r="CV146" s="275"/>
      <c r="CW146" s="275"/>
      <c r="CX146" s="275"/>
      <c r="CY146" s="275"/>
      <c r="CZ146" s="275"/>
      <c r="DA146" s="275"/>
      <c r="DB146" s="275"/>
      <c r="DC146" s="275"/>
      <c r="DD146" s="275"/>
      <c r="DE146" s="275"/>
      <c r="DF146" s="275"/>
      <c r="DG146" s="275"/>
      <c r="DH146" s="275"/>
      <c r="DI146" s="275"/>
      <c r="DJ146" s="275"/>
      <c r="DK146" s="275"/>
      <c r="DL146" s="275"/>
      <c r="DM146" s="275"/>
      <c r="DN146" s="275"/>
      <c r="DO146" s="275"/>
      <c r="DP146" s="275"/>
      <c r="DQ146" s="275"/>
      <c r="DR146" s="275"/>
      <c r="DS146" s="275"/>
      <c r="DT146" s="275"/>
      <c r="DU146" s="275"/>
      <c r="DV146" s="275"/>
      <c r="DW146" s="275"/>
      <c r="DX146" s="275"/>
      <c r="DY146" s="275"/>
      <c r="DZ146" s="275"/>
      <c r="EA146" s="275"/>
      <c r="EB146" s="275"/>
      <c r="EC146" s="275"/>
      <c r="ED146" s="275"/>
      <c r="EE146" s="275"/>
      <c r="EF146" s="275"/>
      <c r="EG146" s="275"/>
      <c r="EH146" s="275"/>
      <c r="EI146" s="275"/>
      <c r="EJ146" s="275"/>
      <c r="EK146" s="275"/>
      <c r="EL146" s="275"/>
      <c r="EM146" s="275"/>
      <c r="EN146" s="275"/>
      <c r="EO146" s="275"/>
      <c r="EP146" s="275"/>
      <c r="EQ146" s="275"/>
      <c r="ER146" s="275"/>
      <c r="ES146" s="275"/>
      <c r="ET146" s="275"/>
      <c r="EU146" s="275"/>
      <c r="EV146" s="275"/>
      <c r="EW146" s="275"/>
      <c r="EX146" s="275"/>
      <c r="EY146" s="275"/>
      <c r="EZ146" s="275"/>
      <c r="FA146" s="275"/>
      <c r="FB146" s="275"/>
      <c r="FC146" s="275"/>
      <c r="FD146" s="275"/>
      <c r="FE146" s="275"/>
      <c r="FF146" s="275"/>
      <c r="FG146" s="275"/>
      <c r="FH146" s="275"/>
      <c r="FI146" s="275"/>
      <c r="FJ146" s="275"/>
      <c r="FK146" s="275"/>
      <c r="FL146" s="275"/>
      <c r="FM146" s="275"/>
      <c r="FN146" s="275"/>
      <c r="FO146" s="275"/>
      <c r="FP146" s="275"/>
      <c r="FQ146" s="275"/>
      <c r="FR146" s="275"/>
      <c r="FS146" s="275"/>
      <c r="FT146" s="275"/>
      <c r="FU146" s="275"/>
      <c r="FV146" s="275"/>
      <c r="FW146" s="275"/>
      <c r="FX146" s="275"/>
      <c r="FY146" s="275"/>
      <c r="FZ146" s="275"/>
      <c r="GA146" s="275"/>
      <c r="GB146" s="275"/>
      <c r="GC146" s="275"/>
      <c r="GD146" s="275"/>
      <c r="GE146" s="275"/>
      <c r="GF146" s="275"/>
      <c r="GG146" s="275"/>
      <c r="GH146" s="275"/>
      <c r="GI146" s="275"/>
      <c r="GJ146" s="275"/>
      <c r="GK146" s="275"/>
      <c r="GL146" s="275"/>
      <c r="GM146" s="275"/>
      <c r="GN146" s="275"/>
      <c r="GO146" s="275"/>
      <c r="GP146" s="275"/>
      <c r="GQ146" s="275"/>
      <c r="GR146" s="275"/>
      <c r="GS146" s="275"/>
      <c r="GT146" s="275"/>
      <c r="GU146" s="275"/>
      <c r="GV146" s="275"/>
      <c r="GW146" s="275"/>
      <c r="GX146" s="275"/>
      <c r="GY146" s="275"/>
      <c r="GZ146" s="275"/>
      <c r="HA146" s="275"/>
      <c r="HB146" s="275"/>
      <c r="HC146" s="275"/>
      <c r="HD146" s="275"/>
      <c r="HE146" s="275"/>
      <c r="HF146" s="275"/>
      <c r="HG146" s="311"/>
      <c r="HH146" s="310"/>
      <c r="HI146" s="276"/>
      <c r="HJ146" s="276"/>
      <c r="HK146" s="276"/>
      <c r="HL146" s="276"/>
      <c r="HM146" s="276"/>
      <c r="HN146" s="276"/>
      <c r="HO146" s="276"/>
      <c r="HP146" s="276"/>
      <c r="HQ146" s="276"/>
      <c r="HR146" s="276"/>
      <c r="HS146" s="276"/>
      <c r="HT146" s="276"/>
      <c r="HU146" s="276"/>
      <c r="HV146" s="276"/>
      <c r="HW146" s="276"/>
      <c r="HX146" s="276"/>
      <c r="HY146" s="276"/>
      <c r="HZ146" s="276"/>
      <c r="IA146" s="276"/>
      <c r="IB146" s="276"/>
      <c r="IC146" s="276"/>
      <c r="ID146" s="276"/>
      <c r="IE146" s="276"/>
      <c r="IF146" s="276"/>
      <c r="IG146" s="276"/>
      <c r="IH146" s="276"/>
      <c r="II146" s="276"/>
      <c r="IJ146" s="276"/>
      <c r="IK146" s="276"/>
      <c r="IL146" s="276"/>
      <c r="IM146" s="276"/>
      <c r="IN146" s="276"/>
      <c r="IO146" s="276"/>
      <c r="IP146" s="276"/>
      <c r="IQ146" s="276"/>
      <c r="IR146" s="276"/>
      <c r="IS146" s="276"/>
      <c r="IT146" s="276"/>
      <c r="IU146" s="276"/>
      <c r="IV146" s="276"/>
      <c r="IW146" s="276"/>
      <c r="IX146" s="276"/>
      <c r="IY146" s="276"/>
      <c r="IZ146" s="276"/>
      <c r="JA146" s="276"/>
      <c r="JB146" s="276"/>
      <c r="JC146" s="276"/>
      <c r="JD146" s="276"/>
    </row>
    <row r="147" spans="1:264" s="196" customFormat="1" ht="13.5" customHeight="1" x14ac:dyDescent="0.2">
      <c r="A147" s="196">
        <v>117</v>
      </c>
      <c r="B147" s="270" t="s">
        <v>694</v>
      </c>
      <c r="C147" s="270" t="s">
        <v>273</v>
      </c>
      <c r="D147" s="196" t="s">
        <v>274</v>
      </c>
      <c r="E147" s="273" t="s">
        <v>275</v>
      </c>
      <c r="F147" s="396" t="s">
        <v>722</v>
      </c>
      <c r="G147" s="271" t="s">
        <v>233</v>
      </c>
      <c r="H147" s="201"/>
      <c r="I147" s="271">
        <v>30</v>
      </c>
      <c r="J147" s="271" t="s">
        <v>441</v>
      </c>
      <c r="K147" s="271" t="s">
        <v>442</v>
      </c>
      <c r="L147" s="201" t="s">
        <v>443</v>
      </c>
      <c r="M147" s="281">
        <v>4</v>
      </c>
      <c r="N147" s="348" t="s">
        <v>741</v>
      </c>
      <c r="O147" s="213" t="s">
        <v>174</v>
      </c>
      <c r="P147" s="214" t="s">
        <v>230</v>
      </c>
      <c r="Q147" s="256">
        <v>30392453</v>
      </c>
      <c r="R147" s="257" t="s">
        <v>438</v>
      </c>
      <c r="S147" s="258" t="s">
        <v>742</v>
      </c>
      <c r="T147" s="399" t="s">
        <v>743</v>
      </c>
      <c r="U147" s="394"/>
      <c r="V147" s="394" t="s">
        <v>744</v>
      </c>
      <c r="W147" s="7" t="s">
        <v>695</v>
      </c>
      <c r="X147" s="199">
        <f t="shared" si="17"/>
        <v>16</v>
      </c>
      <c r="Y147" s="270" t="s">
        <v>409</v>
      </c>
      <c r="Z147" s="271"/>
      <c r="AA147" s="271"/>
      <c r="AB147" s="274" t="s">
        <v>343</v>
      </c>
      <c r="AC147" s="7"/>
      <c r="AD147" s="7"/>
      <c r="AE147" s="199">
        <f t="shared" si="29"/>
        <v>16</v>
      </c>
      <c r="AF147" s="199">
        <f t="shared" si="30"/>
        <v>16</v>
      </c>
      <c r="AG147" s="199">
        <f t="shared" si="25"/>
        <v>32</v>
      </c>
      <c r="AH147" s="209"/>
      <c r="AI147" s="209">
        <f t="shared" si="26"/>
        <v>0</v>
      </c>
      <c r="AJ147" s="209">
        <f t="shared" si="27"/>
        <v>0</v>
      </c>
      <c r="AK147" s="209">
        <f t="shared" si="28"/>
        <v>0</v>
      </c>
      <c r="AL147" s="199"/>
      <c r="AM147" s="199"/>
      <c r="AN147" s="199"/>
      <c r="AO147" s="199"/>
      <c r="AP147" s="199"/>
      <c r="AR147" s="7"/>
      <c r="AS147" s="7"/>
      <c r="AT147" s="199"/>
      <c r="AU147" s="275"/>
      <c r="AV147" s="275"/>
      <c r="AW147" s="275"/>
      <c r="AX147" s="275"/>
      <c r="AY147" s="275"/>
      <c r="AZ147" s="275"/>
      <c r="BA147" s="275"/>
      <c r="BB147" s="275"/>
      <c r="BC147" s="275"/>
      <c r="BD147" s="275"/>
      <c r="BE147" s="275"/>
      <c r="BF147" s="275"/>
      <c r="BG147" s="275"/>
      <c r="BH147" s="275"/>
      <c r="BI147" s="275"/>
      <c r="BJ147" s="275"/>
      <c r="BK147" s="275"/>
      <c r="BL147" s="275"/>
      <c r="BM147" s="275"/>
      <c r="BN147" s="275"/>
      <c r="BO147" s="275"/>
      <c r="BP147" s="275"/>
      <c r="BQ147" s="275"/>
      <c r="BR147" s="275"/>
      <c r="BS147" s="275"/>
      <c r="BT147" s="275"/>
      <c r="BU147" s="275"/>
      <c r="BV147" s="275"/>
      <c r="BW147" s="275"/>
      <c r="BX147" s="275"/>
      <c r="BY147" s="275"/>
      <c r="BZ147" s="275"/>
      <c r="CA147" s="275"/>
      <c r="CB147" s="275"/>
      <c r="CC147" s="275"/>
      <c r="CD147" s="275"/>
      <c r="CE147" s="275"/>
      <c r="CF147" s="275"/>
      <c r="CG147" s="275"/>
      <c r="CH147" s="275"/>
      <c r="CI147" s="275"/>
      <c r="CJ147" s="275"/>
      <c r="CK147" s="275"/>
      <c r="CL147" s="275"/>
      <c r="CM147" s="275"/>
      <c r="CN147" s="275"/>
      <c r="CO147" s="275"/>
      <c r="CP147" s="275"/>
      <c r="CQ147" s="275"/>
      <c r="CR147" s="275"/>
      <c r="CS147" s="275"/>
      <c r="CT147" s="275"/>
      <c r="CU147" s="275"/>
      <c r="CV147" s="275"/>
      <c r="CW147" s="275"/>
      <c r="CX147" s="275"/>
      <c r="CY147" s="275"/>
      <c r="CZ147" s="275"/>
      <c r="DA147" s="275"/>
      <c r="DB147" s="275"/>
      <c r="DC147" s="275"/>
      <c r="DD147" s="275"/>
      <c r="DE147" s="275"/>
      <c r="DF147" s="275"/>
      <c r="DG147" s="275"/>
      <c r="DH147" s="275"/>
      <c r="DI147" s="275"/>
      <c r="DJ147" s="275"/>
      <c r="DK147" s="275"/>
      <c r="DL147" s="275"/>
      <c r="DM147" s="275"/>
      <c r="DN147" s="275"/>
      <c r="DO147" s="275"/>
      <c r="DP147" s="275"/>
      <c r="DQ147" s="275"/>
      <c r="DR147" s="275"/>
      <c r="DS147" s="275"/>
      <c r="DT147" s="275"/>
      <c r="DU147" s="275"/>
      <c r="DV147" s="275"/>
      <c r="DW147" s="275"/>
      <c r="DX147" s="275"/>
      <c r="DY147" s="275"/>
      <c r="DZ147" s="275"/>
      <c r="EA147" s="275"/>
      <c r="EB147" s="275"/>
      <c r="EC147" s="275"/>
      <c r="ED147" s="275"/>
      <c r="EE147" s="275"/>
      <c r="EF147" s="275"/>
      <c r="EG147" s="275"/>
      <c r="EH147" s="275"/>
      <c r="EI147" s="275"/>
      <c r="EJ147" s="275"/>
      <c r="EK147" s="275"/>
      <c r="EL147" s="275"/>
      <c r="EM147" s="275"/>
      <c r="EN147" s="275"/>
      <c r="EO147" s="275"/>
      <c r="EP147" s="275"/>
      <c r="EQ147" s="275"/>
      <c r="ER147" s="275"/>
      <c r="ES147" s="275"/>
      <c r="ET147" s="275"/>
      <c r="EU147" s="275"/>
      <c r="EV147" s="275"/>
      <c r="EW147" s="275"/>
      <c r="EX147" s="275"/>
      <c r="EY147" s="275"/>
      <c r="EZ147" s="275"/>
      <c r="FA147" s="275"/>
      <c r="FB147" s="275"/>
      <c r="FC147" s="275"/>
      <c r="FD147" s="275"/>
      <c r="FE147" s="275"/>
      <c r="FF147" s="275"/>
      <c r="FG147" s="275"/>
      <c r="FH147" s="275"/>
      <c r="FI147" s="275"/>
      <c r="FJ147" s="275"/>
      <c r="FK147" s="275"/>
      <c r="FL147" s="275"/>
      <c r="FM147" s="275"/>
      <c r="FN147" s="275"/>
      <c r="FO147" s="275"/>
      <c r="FP147" s="275"/>
      <c r="FQ147" s="275"/>
      <c r="FR147" s="275"/>
      <c r="FS147" s="275"/>
      <c r="FT147" s="275"/>
      <c r="FU147" s="275"/>
      <c r="FV147" s="275"/>
      <c r="FW147" s="275"/>
      <c r="FX147" s="275"/>
      <c r="FY147" s="275"/>
      <c r="FZ147" s="275"/>
      <c r="GA147" s="275"/>
      <c r="GB147" s="275"/>
      <c r="GC147" s="275"/>
      <c r="GD147" s="275"/>
      <c r="GE147" s="275"/>
      <c r="GF147" s="275"/>
      <c r="GG147" s="275"/>
      <c r="GH147" s="275"/>
      <c r="GI147" s="275"/>
      <c r="GJ147" s="275"/>
      <c r="GK147" s="275"/>
      <c r="GL147" s="275"/>
      <c r="GM147" s="275"/>
      <c r="GN147" s="275"/>
      <c r="GO147" s="275"/>
      <c r="GP147" s="275"/>
      <c r="GQ147" s="275"/>
      <c r="GR147" s="275"/>
      <c r="GS147" s="275"/>
      <c r="GT147" s="275"/>
      <c r="GU147" s="275"/>
      <c r="GV147" s="275"/>
      <c r="GW147" s="275"/>
      <c r="GX147" s="275"/>
      <c r="GY147" s="275"/>
      <c r="GZ147" s="275"/>
      <c r="HA147" s="275"/>
      <c r="HB147" s="275"/>
      <c r="HC147" s="275"/>
      <c r="HD147" s="275"/>
      <c r="HE147" s="275"/>
      <c r="HF147" s="275"/>
      <c r="HG147" s="311"/>
      <c r="HH147" s="310"/>
      <c r="HI147" s="276"/>
      <c r="HJ147" s="276"/>
      <c r="HK147" s="276"/>
      <c r="HL147" s="276"/>
      <c r="HM147" s="276"/>
      <c r="HN147" s="276"/>
      <c r="HO147" s="276"/>
      <c r="HP147" s="276"/>
      <c r="HQ147" s="276"/>
      <c r="HR147" s="276"/>
      <c r="HS147" s="276"/>
      <c r="HT147" s="276"/>
      <c r="HU147" s="276"/>
      <c r="HV147" s="276"/>
      <c r="HW147" s="276"/>
      <c r="HX147" s="276"/>
      <c r="HY147" s="276"/>
      <c r="HZ147" s="276"/>
      <c r="IA147" s="276"/>
      <c r="IB147" s="276"/>
      <c r="IC147" s="276"/>
      <c r="ID147" s="276"/>
      <c r="IE147" s="276"/>
      <c r="IF147" s="276"/>
      <c r="IG147" s="276"/>
      <c r="IH147" s="276"/>
      <c r="II147" s="276"/>
      <c r="IJ147" s="276"/>
      <c r="IK147" s="276"/>
      <c r="IL147" s="276"/>
      <c r="IM147" s="276"/>
      <c r="IN147" s="276"/>
      <c r="IO147" s="276"/>
      <c r="IP147" s="276"/>
      <c r="IQ147" s="276"/>
      <c r="IR147" s="276"/>
      <c r="IS147" s="276"/>
      <c r="IT147" s="276"/>
      <c r="IU147" s="276"/>
      <c r="IV147" s="276"/>
      <c r="IW147" s="276"/>
      <c r="IX147" s="276"/>
      <c r="IY147" s="276"/>
      <c r="IZ147" s="276"/>
      <c r="JA147" s="276"/>
      <c r="JB147" s="276"/>
      <c r="JC147" s="276"/>
      <c r="JD147" s="276"/>
    </row>
    <row r="148" spans="1:264" s="7" customFormat="1" ht="13.5" customHeight="1" x14ac:dyDescent="0.2">
      <c r="A148" s="7">
        <v>118</v>
      </c>
      <c r="B148" s="198" t="s">
        <v>694</v>
      </c>
      <c r="C148" s="198" t="s">
        <v>273</v>
      </c>
      <c r="D148" s="7" t="s">
        <v>274</v>
      </c>
      <c r="E148" s="197" t="s">
        <v>298</v>
      </c>
      <c r="F148" s="198" t="s">
        <v>722</v>
      </c>
      <c r="G148" s="199" t="s">
        <v>597</v>
      </c>
      <c r="I148" s="199">
        <v>20</v>
      </c>
      <c r="J148" s="199" t="s">
        <v>745</v>
      </c>
      <c r="K148" s="199" t="s">
        <v>746</v>
      </c>
      <c r="L148" s="7" t="s">
        <v>747</v>
      </c>
      <c r="M148" s="202">
        <v>2</v>
      </c>
      <c r="N148" s="393" t="s">
        <v>723</v>
      </c>
      <c r="O148" s="213" t="s">
        <v>182</v>
      </c>
      <c r="P148" s="214" t="s">
        <v>724</v>
      </c>
      <c r="Q148" s="316">
        <v>42080544</v>
      </c>
      <c r="R148" s="245" t="s">
        <v>722</v>
      </c>
      <c r="S148" s="317" t="s">
        <v>725</v>
      </c>
      <c r="T148" s="351" t="s">
        <v>726</v>
      </c>
      <c r="U148" s="352">
        <v>3443821</v>
      </c>
      <c r="V148" s="352">
        <v>3002092304</v>
      </c>
      <c r="W148" s="7" t="s">
        <v>695</v>
      </c>
      <c r="X148" s="199">
        <f t="shared" si="17"/>
        <v>8</v>
      </c>
      <c r="Y148" s="198" t="s">
        <v>305</v>
      </c>
      <c r="Z148" s="197"/>
      <c r="AA148" s="197"/>
      <c r="AB148" s="207" t="s">
        <v>306</v>
      </c>
      <c r="AE148" s="199">
        <f t="shared" si="29"/>
        <v>8</v>
      </c>
      <c r="AF148" s="199">
        <f t="shared" si="30"/>
        <v>8</v>
      </c>
      <c r="AG148" s="199">
        <f t="shared" ref="AG148" si="34">SUM(AE148:AF148)</f>
        <v>16</v>
      </c>
      <c r="AH148" s="209"/>
      <c r="AI148" s="209">
        <f t="shared" si="26"/>
        <v>0</v>
      </c>
      <c r="AJ148" s="209">
        <f t="shared" si="27"/>
        <v>0</v>
      </c>
      <c r="AK148" s="209">
        <f t="shared" ref="AK148" si="35">SUM(AI148:AJ148)</f>
        <v>0</v>
      </c>
      <c r="AL148" s="199"/>
      <c r="AM148" s="199"/>
      <c r="AN148" s="199"/>
      <c r="AO148" s="199"/>
      <c r="AP148" s="199"/>
      <c r="AT148" s="199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308"/>
      <c r="CQ148" s="308"/>
      <c r="CR148" s="308"/>
      <c r="CS148" s="308"/>
      <c r="CT148" s="308"/>
      <c r="CU148" s="308"/>
      <c r="CV148" s="308"/>
      <c r="CW148" s="308"/>
      <c r="CX148" s="308"/>
      <c r="CY148" s="308"/>
      <c r="CZ148" s="308"/>
      <c r="DA148" s="308"/>
      <c r="DB148" s="308"/>
      <c r="DC148" s="308"/>
      <c r="DD148" s="308"/>
      <c r="DE148" s="308"/>
      <c r="DF148" s="308"/>
      <c r="DG148" s="308"/>
      <c r="DH148" s="308"/>
      <c r="DI148" s="308"/>
      <c r="DJ148" s="308"/>
      <c r="DK148" s="308"/>
      <c r="DL148" s="308"/>
      <c r="DM148" s="308"/>
      <c r="DN148" s="308"/>
      <c r="DO148" s="308"/>
      <c r="DP148" s="308"/>
      <c r="DQ148" s="308"/>
      <c r="DR148" s="308"/>
      <c r="DS148" s="308"/>
      <c r="DT148" s="308"/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8"/>
      <c r="EF148" s="308"/>
      <c r="EG148" s="308"/>
      <c r="EH148" s="308"/>
      <c r="EI148" s="308"/>
      <c r="EJ148" s="308"/>
      <c r="EK148" s="308"/>
      <c r="EL148" s="308"/>
      <c r="EM148" s="308"/>
      <c r="EN148" s="308"/>
      <c r="EO148" s="308"/>
      <c r="EP148" s="308"/>
      <c r="EQ148" s="308"/>
      <c r="ER148" s="308"/>
      <c r="ES148" s="308"/>
      <c r="ET148" s="308"/>
      <c r="EU148" s="308"/>
      <c r="EV148" s="308"/>
      <c r="EW148" s="308"/>
      <c r="EX148" s="308"/>
      <c r="EY148" s="308"/>
      <c r="EZ148" s="308"/>
      <c r="FA148" s="308"/>
      <c r="FB148" s="308"/>
      <c r="FC148" s="308"/>
      <c r="FD148" s="308"/>
      <c r="FE148" s="308"/>
      <c r="FF148" s="308"/>
      <c r="FG148" s="308"/>
      <c r="FH148" s="308"/>
      <c r="FI148" s="308"/>
      <c r="FJ148" s="308"/>
      <c r="FK148" s="308"/>
      <c r="FL148" s="308"/>
      <c r="FM148" s="308"/>
      <c r="FN148" s="308"/>
      <c r="FO148" s="308"/>
      <c r="FP148" s="308"/>
      <c r="FQ148" s="308"/>
      <c r="FR148" s="308"/>
      <c r="FS148" s="308"/>
      <c r="FT148" s="308"/>
      <c r="FU148" s="308"/>
      <c r="FV148" s="308"/>
      <c r="FW148" s="308"/>
      <c r="FX148" s="308"/>
      <c r="FY148" s="308"/>
      <c r="FZ148" s="308"/>
      <c r="GA148" s="308"/>
      <c r="GB148" s="308"/>
      <c r="GC148" s="308"/>
      <c r="GD148" s="308"/>
      <c r="GE148" s="308"/>
      <c r="GF148" s="308"/>
      <c r="GG148" s="308"/>
      <c r="GH148" s="308"/>
      <c r="GI148" s="308"/>
      <c r="GJ148" s="308"/>
      <c r="GK148" s="308"/>
      <c r="GL148" s="308"/>
      <c r="GM148" s="308"/>
      <c r="GN148" s="308"/>
      <c r="GO148" s="308"/>
      <c r="GP148" s="308"/>
      <c r="GQ148" s="308"/>
      <c r="GR148" s="308"/>
      <c r="GS148" s="308"/>
      <c r="GT148" s="308"/>
      <c r="GU148" s="308"/>
      <c r="GV148" s="308"/>
      <c r="GW148" s="308"/>
      <c r="GX148" s="308"/>
      <c r="GY148" s="308"/>
      <c r="GZ148" s="308"/>
      <c r="HA148" s="308"/>
      <c r="HB148" s="308"/>
      <c r="HC148" s="308"/>
      <c r="HD148" s="308"/>
      <c r="HE148" s="308"/>
      <c r="HF148" s="308"/>
      <c r="HG148" s="312"/>
      <c r="HH148" s="313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</row>
    <row r="149" spans="1:264" s="7" customFormat="1" ht="13.5" customHeight="1" x14ac:dyDescent="0.25">
      <c r="A149" s="7">
        <v>118</v>
      </c>
      <c r="B149" s="198" t="s">
        <v>694</v>
      </c>
      <c r="C149" s="198" t="s">
        <v>273</v>
      </c>
      <c r="D149" s="7" t="s">
        <v>274</v>
      </c>
      <c r="E149" s="197" t="s">
        <v>298</v>
      </c>
      <c r="F149" s="198" t="s">
        <v>722</v>
      </c>
      <c r="G149" s="199" t="s">
        <v>597</v>
      </c>
      <c r="I149" s="199">
        <v>20</v>
      </c>
      <c r="J149" s="199" t="s">
        <v>745</v>
      </c>
      <c r="K149" s="199" t="s">
        <v>746</v>
      </c>
      <c r="L149" s="7" t="s">
        <v>747</v>
      </c>
      <c r="M149" s="202">
        <v>2</v>
      </c>
      <c r="N149" s="287" t="s">
        <v>431</v>
      </c>
      <c r="O149" s="213" t="s">
        <v>174</v>
      </c>
      <c r="P149" s="229" t="s">
        <v>179</v>
      </c>
      <c r="Q149" s="278">
        <v>86065689</v>
      </c>
      <c r="R149" s="258" t="s">
        <v>432</v>
      </c>
      <c r="S149" s="279" t="s">
        <v>433</v>
      </c>
      <c r="T149" s="288" t="str">
        <f>HYPERLINK("mailto:jbolanos@fas.com.co","jbolanos@fas.com.co")</f>
        <v>jbolanos@fas.com.co</v>
      </c>
      <c r="U149" s="279">
        <v>5151788</v>
      </c>
      <c r="V149" s="279">
        <v>3173723470</v>
      </c>
      <c r="W149" s="7" t="s">
        <v>695</v>
      </c>
      <c r="X149" s="199">
        <f t="shared" si="17"/>
        <v>8</v>
      </c>
      <c r="Y149" s="198" t="s">
        <v>305</v>
      </c>
      <c r="Z149" s="197"/>
      <c r="AA149" s="197"/>
      <c r="AB149" s="207" t="s">
        <v>306</v>
      </c>
      <c r="AE149" s="199">
        <f t="shared" si="29"/>
        <v>8</v>
      </c>
      <c r="AF149" s="199">
        <f t="shared" si="30"/>
        <v>8</v>
      </c>
      <c r="AG149" s="199">
        <f t="shared" si="25"/>
        <v>16</v>
      </c>
      <c r="AH149" s="209"/>
      <c r="AI149" s="209">
        <f t="shared" si="26"/>
        <v>0</v>
      </c>
      <c r="AJ149" s="209">
        <f t="shared" si="27"/>
        <v>0</v>
      </c>
      <c r="AK149" s="209">
        <f t="shared" si="28"/>
        <v>0</v>
      </c>
      <c r="AL149" s="199"/>
      <c r="AM149" s="199"/>
      <c r="AN149" s="199"/>
      <c r="AO149" s="199"/>
      <c r="AP149" s="199"/>
      <c r="AT149" s="199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308"/>
      <c r="CQ149" s="308"/>
      <c r="CR149" s="308"/>
      <c r="CS149" s="308"/>
      <c r="CT149" s="308"/>
      <c r="CU149" s="308"/>
      <c r="CV149" s="308"/>
      <c r="CW149" s="308"/>
      <c r="CX149" s="308"/>
      <c r="CY149" s="308"/>
      <c r="CZ149" s="308"/>
      <c r="DA149" s="308"/>
      <c r="DB149" s="308"/>
      <c r="DC149" s="308"/>
      <c r="DD149" s="308"/>
      <c r="DE149" s="308"/>
      <c r="DF149" s="308"/>
      <c r="DG149" s="308"/>
      <c r="DH149" s="308"/>
      <c r="DI149" s="308"/>
      <c r="DJ149" s="308"/>
      <c r="DK149" s="308"/>
      <c r="DL149" s="308"/>
      <c r="DM149" s="308"/>
      <c r="DN149" s="308"/>
      <c r="DO149" s="308"/>
      <c r="DP149" s="308"/>
      <c r="DQ149" s="308"/>
      <c r="DR149" s="308"/>
      <c r="DS149" s="308"/>
      <c r="DT149" s="308"/>
      <c r="DU149" s="308"/>
      <c r="DV149" s="308"/>
      <c r="DW149" s="308"/>
      <c r="DX149" s="308"/>
      <c r="DY149" s="308"/>
      <c r="DZ149" s="308"/>
      <c r="EA149" s="308"/>
      <c r="EB149" s="308"/>
      <c r="EC149" s="308"/>
      <c r="ED149" s="308"/>
      <c r="EE149" s="308"/>
      <c r="EF149" s="308"/>
      <c r="EG149" s="308"/>
      <c r="EH149" s="308"/>
      <c r="EI149" s="308"/>
      <c r="EJ149" s="308"/>
      <c r="EK149" s="308"/>
      <c r="EL149" s="308"/>
      <c r="EM149" s="308"/>
      <c r="EN149" s="308"/>
      <c r="EO149" s="308"/>
      <c r="EP149" s="308"/>
      <c r="EQ149" s="308"/>
      <c r="ER149" s="308"/>
      <c r="ES149" s="308"/>
      <c r="ET149" s="308"/>
      <c r="EU149" s="308"/>
      <c r="EV149" s="308"/>
      <c r="EW149" s="308"/>
      <c r="EX149" s="308"/>
      <c r="EY149" s="308"/>
      <c r="EZ149" s="308"/>
      <c r="FA149" s="308"/>
      <c r="FB149" s="308"/>
      <c r="FC149" s="308"/>
      <c r="FD149" s="308"/>
      <c r="FE149" s="308"/>
      <c r="FF149" s="308"/>
      <c r="FG149" s="308"/>
      <c r="FH149" s="308"/>
      <c r="FI149" s="308"/>
      <c r="FJ149" s="308"/>
      <c r="FK149" s="308"/>
      <c r="FL149" s="308"/>
      <c r="FM149" s="308"/>
      <c r="FN149" s="308"/>
      <c r="FO149" s="308"/>
      <c r="FP149" s="308"/>
      <c r="FQ149" s="308"/>
      <c r="FR149" s="308"/>
      <c r="FS149" s="308"/>
      <c r="FT149" s="308"/>
      <c r="FU149" s="308"/>
      <c r="FV149" s="308"/>
      <c r="FW149" s="308"/>
      <c r="FX149" s="308"/>
      <c r="FY149" s="308"/>
      <c r="FZ149" s="308"/>
      <c r="GA149" s="308"/>
      <c r="GB149" s="308"/>
      <c r="GC149" s="308"/>
      <c r="GD149" s="308"/>
      <c r="GE149" s="308"/>
      <c r="GF149" s="308"/>
      <c r="GG149" s="308"/>
      <c r="GH149" s="308"/>
      <c r="GI149" s="308"/>
      <c r="GJ149" s="308"/>
      <c r="GK149" s="308"/>
      <c r="GL149" s="308"/>
      <c r="GM149" s="308"/>
      <c r="GN149" s="308"/>
      <c r="GO149" s="308"/>
      <c r="GP149" s="308"/>
      <c r="GQ149" s="308"/>
      <c r="GR149" s="308"/>
      <c r="GS149" s="308"/>
      <c r="GT149" s="308"/>
      <c r="GU149" s="308"/>
      <c r="GV149" s="308"/>
      <c r="GW149" s="308"/>
      <c r="GX149" s="308"/>
      <c r="GY149" s="308"/>
      <c r="GZ149" s="308"/>
      <c r="HA149" s="308"/>
      <c r="HB149" s="308"/>
      <c r="HC149" s="308"/>
      <c r="HD149" s="308"/>
      <c r="HE149" s="308"/>
      <c r="HF149" s="308"/>
      <c r="HG149" s="312"/>
      <c r="HH149" s="313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</row>
    <row r="150" spans="1:264" s="196" customFormat="1" ht="13.5" customHeight="1" x14ac:dyDescent="0.2">
      <c r="A150" s="196">
        <v>119</v>
      </c>
      <c r="B150" s="270" t="s">
        <v>694</v>
      </c>
      <c r="C150" s="270" t="s">
        <v>273</v>
      </c>
      <c r="D150" s="196" t="s">
        <v>274</v>
      </c>
      <c r="E150" s="197" t="s">
        <v>322</v>
      </c>
      <c r="F150" s="270" t="s">
        <v>722</v>
      </c>
      <c r="G150" s="271" t="s">
        <v>597</v>
      </c>
      <c r="H150" s="201"/>
      <c r="I150" s="271">
        <v>20</v>
      </c>
      <c r="J150" s="271" t="s">
        <v>610</v>
      </c>
      <c r="K150" s="271" t="s">
        <v>611</v>
      </c>
      <c r="L150" s="201" t="s">
        <v>612</v>
      </c>
      <c r="M150" s="271">
        <v>4</v>
      </c>
      <c r="N150" s="243" t="s">
        <v>616</v>
      </c>
      <c r="O150" s="213" t="s">
        <v>174</v>
      </c>
      <c r="P150" s="214" t="s">
        <v>178</v>
      </c>
      <c r="Q150" s="316">
        <v>24336861</v>
      </c>
      <c r="R150" s="245" t="s">
        <v>438</v>
      </c>
      <c r="S150" s="317" t="s">
        <v>617</v>
      </c>
      <c r="T150" s="334" t="s">
        <v>618</v>
      </c>
      <c r="U150" s="352"/>
      <c r="V150" s="352">
        <v>3148904914</v>
      </c>
      <c r="W150" s="7" t="s">
        <v>695</v>
      </c>
      <c r="X150" s="199">
        <f t="shared" ref="X150:X217" si="36">M150*4</f>
        <v>16</v>
      </c>
      <c r="Y150" s="270" t="s">
        <v>456</v>
      </c>
      <c r="Z150" s="271"/>
      <c r="AA150" s="271"/>
      <c r="AB150" s="274" t="s">
        <v>334</v>
      </c>
      <c r="AC150" s="7"/>
      <c r="AD150" s="7"/>
      <c r="AE150" s="199">
        <f t="shared" si="29"/>
        <v>16</v>
      </c>
      <c r="AF150" s="199">
        <f t="shared" si="30"/>
        <v>16</v>
      </c>
      <c r="AG150" s="199">
        <f t="shared" si="25"/>
        <v>32</v>
      </c>
      <c r="AH150" s="209"/>
      <c r="AI150" s="209">
        <f t="shared" si="26"/>
        <v>0</v>
      </c>
      <c r="AJ150" s="209">
        <f t="shared" si="27"/>
        <v>0</v>
      </c>
      <c r="AK150" s="209">
        <f t="shared" si="28"/>
        <v>0</v>
      </c>
      <c r="AL150" s="199"/>
      <c r="AM150" s="199"/>
      <c r="AN150" s="199"/>
      <c r="AO150" s="199"/>
      <c r="AP150" s="199"/>
      <c r="AR150" s="7"/>
      <c r="AS150" s="7"/>
      <c r="AT150" s="199"/>
      <c r="AU150" s="275"/>
      <c r="AV150" s="275"/>
      <c r="AW150" s="275"/>
      <c r="AX150" s="275"/>
      <c r="AY150" s="275"/>
      <c r="AZ150" s="275"/>
      <c r="BA150" s="275"/>
      <c r="BB150" s="275"/>
      <c r="BC150" s="275"/>
      <c r="BD150" s="275"/>
      <c r="BE150" s="275"/>
      <c r="BF150" s="275"/>
      <c r="BG150" s="275"/>
      <c r="BH150" s="275"/>
      <c r="BI150" s="275"/>
      <c r="BJ150" s="275"/>
      <c r="BK150" s="275"/>
      <c r="BL150" s="275"/>
      <c r="BM150" s="275"/>
      <c r="BN150" s="275"/>
      <c r="BO150" s="275"/>
      <c r="BP150" s="275"/>
      <c r="BQ150" s="275"/>
      <c r="BR150" s="275"/>
      <c r="BS150" s="275"/>
      <c r="BT150" s="275"/>
      <c r="BU150" s="275"/>
      <c r="BV150" s="275"/>
      <c r="BW150" s="275"/>
      <c r="BX150" s="275"/>
      <c r="BY150" s="275"/>
      <c r="BZ150" s="275"/>
      <c r="CA150" s="275"/>
      <c r="CB150" s="275"/>
      <c r="CC150" s="275"/>
      <c r="CD150" s="275"/>
      <c r="CE150" s="275"/>
      <c r="CF150" s="275"/>
      <c r="CG150" s="275"/>
      <c r="CH150" s="275"/>
      <c r="CI150" s="275"/>
      <c r="CJ150" s="275"/>
      <c r="CK150" s="275"/>
      <c r="CL150" s="275"/>
      <c r="CM150" s="275"/>
      <c r="CN150" s="275"/>
      <c r="CO150" s="275"/>
      <c r="CP150" s="275"/>
      <c r="CQ150" s="275"/>
      <c r="CR150" s="275"/>
      <c r="CS150" s="275"/>
      <c r="CT150" s="275"/>
      <c r="CU150" s="275"/>
      <c r="CV150" s="275"/>
      <c r="CW150" s="275"/>
      <c r="CX150" s="275"/>
      <c r="CY150" s="275"/>
      <c r="CZ150" s="275"/>
      <c r="DA150" s="275"/>
      <c r="DB150" s="275"/>
      <c r="DC150" s="275"/>
      <c r="DD150" s="275"/>
      <c r="DE150" s="275"/>
      <c r="DF150" s="275"/>
      <c r="DG150" s="275"/>
      <c r="DH150" s="275"/>
      <c r="DI150" s="275"/>
      <c r="DJ150" s="275"/>
      <c r="DK150" s="275"/>
      <c r="DL150" s="275"/>
      <c r="DM150" s="275"/>
      <c r="DN150" s="275"/>
      <c r="DO150" s="275"/>
      <c r="DP150" s="275"/>
      <c r="DQ150" s="275"/>
      <c r="DR150" s="275"/>
      <c r="DS150" s="275"/>
      <c r="DT150" s="275"/>
      <c r="DU150" s="275"/>
      <c r="DV150" s="275"/>
      <c r="DW150" s="275"/>
      <c r="DX150" s="275"/>
      <c r="DY150" s="275"/>
      <c r="DZ150" s="275"/>
      <c r="EA150" s="275"/>
      <c r="EB150" s="275"/>
      <c r="EC150" s="275"/>
      <c r="ED150" s="275"/>
      <c r="EE150" s="275"/>
      <c r="EF150" s="275"/>
      <c r="EG150" s="275"/>
      <c r="EH150" s="275"/>
      <c r="EI150" s="275"/>
      <c r="EJ150" s="275"/>
      <c r="EK150" s="275"/>
      <c r="EL150" s="275"/>
      <c r="EM150" s="275"/>
      <c r="EN150" s="275"/>
      <c r="EO150" s="275"/>
      <c r="EP150" s="275"/>
      <c r="EQ150" s="275"/>
      <c r="ER150" s="275"/>
      <c r="ES150" s="275"/>
      <c r="ET150" s="275"/>
      <c r="EU150" s="275"/>
      <c r="EV150" s="275"/>
      <c r="EW150" s="275"/>
      <c r="EX150" s="275"/>
      <c r="EY150" s="275"/>
      <c r="EZ150" s="275"/>
      <c r="FA150" s="275"/>
      <c r="FB150" s="275"/>
      <c r="FC150" s="275"/>
      <c r="FD150" s="275"/>
      <c r="FE150" s="275"/>
      <c r="FF150" s="275"/>
      <c r="FG150" s="275"/>
      <c r="FH150" s="275"/>
      <c r="FI150" s="275"/>
      <c r="FJ150" s="275"/>
      <c r="FK150" s="275"/>
      <c r="FL150" s="275"/>
      <c r="FM150" s="275"/>
      <c r="FN150" s="275"/>
      <c r="FO150" s="275"/>
      <c r="FP150" s="275"/>
      <c r="FQ150" s="275"/>
      <c r="FR150" s="275"/>
      <c r="FS150" s="275"/>
      <c r="FT150" s="275"/>
      <c r="FU150" s="275"/>
      <c r="FV150" s="275"/>
      <c r="FW150" s="275"/>
      <c r="FX150" s="275"/>
      <c r="FY150" s="275"/>
      <c r="FZ150" s="275"/>
      <c r="GA150" s="275"/>
      <c r="GB150" s="275"/>
      <c r="GC150" s="275"/>
      <c r="GD150" s="275"/>
      <c r="GE150" s="275"/>
      <c r="GF150" s="275"/>
      <c r="GG150" s="275"/>
      <c r="GH150" s="275"/>
      <c r="GI150" s="275"/>
      <c r="GJ150" s="275"/>
      <c r="GK150" s="275"/>
      <c r="GL150" s="275"/>
      <c r="GM150" s="275"/>
      <c r="GN150" s="275"/>
      <c r="GO150" s="275"/>
      <c r="GP150" s="275"/>
      <c r="GQ150" s="275"/>
      <c r="GR150" s="275"/>
      <c r="GS150" s="275"/>
      <c r="GT150" s="275"/>
      <c r="GU150" s="275"/>
      <c r="GV150" s="275"/>
      <c r="GW150" s="275"/>
      <c r="GX150" s="275"/>
      <c r="GY150" s="275"/>
      <c r="GZ150" s="275"/>
      <c r="HA150" s="275"/>
      <c r="HB150" s="275"/>
      <c r="HC150" s="275"/>
      <c r="HD150" s="275"/>
      <c r="HE150" s="275"/>
      <c r="HF150" s="275"/>
      <c r="HG150" s="311"/>
      <c r="HH150" s="310"/>
      <c r="HI150" s="276"/>
      <c r="HJ150" s="276"/>
      <c r="HK150" s="276"/>
      <c r="HL150" s="276"/>
      <c r="HM150" s="276"/>
      <c r="HN150" s="276"/>
      <c r="HO150" s="276"/>
      <c r="HP150" s="276"/>
      <c r="HQ150" s="276"/>
      <c r="HR150" s="276"/>
      <c r="HS150" s="276"/>
      <c r="HT150" s="276"/>
      <c r="HU150" s="276"/>
      <c r="HV150" s="276"/>
      <c r="HW150" s="276"/>
      <c r="HX150" s="276"/>
      <c r="HY150" s="276"/>
      <c r="HZ150" s="276"/>
      <c r="IA150" s="276"/>
      <c r="IB150" s="276"/>
      <c r="IC150" s="276"/>
      <c r="ID150" s="276"/>
      <c r="IE150" s="276"/>
      <c r="IF150" s="276"/>
      <c r="IG150" s="276"/>
      <c r="IH150" s="276"/>
      <c r="II150" s="276"/>
      <c r="IJ150" s="276"/>
      <c r="IK150" s="276"/>
      <c r="IL150" s="276"/>
      <c r="IM150" s="276"/>
      <c r="IN150" s="276"/>
      <c r="IO150" s="276"/>
      <c r="IP150" s="276"/>
      <c r="IQ150" s="276"/>
      <c r="IR150" s="276"/>
      <c r="IS150" s="276"/>
      <c r="IT150" s="276"/>
      <c r="IU150" s="276"/>
      <c r="IV150" s="276"/>
      <c r="IW150" s="276"/>
      <c r="IX150" s="276"/>
      <c r="IY150" s="276"/>
      <c r="IZ150" s="276"/>
      <c r="JA150" s="276"/>
      <c r="JB150" s="276"/>
      <c r="JC150" s="276"/>
      <c r="JD150" s="276"/>
    </row>
    <row r="151" spans="1:264" s="7" customFormat="1" ht="13.5" customHeight="1" x14ac:dyDescent="0.2">
      <c r="A151" s="7">
        <v>120</v>
      </c>
      <c r="B151" s="198" t="s">
        <v>694</v>
      </c>
      <c r="C151" s="198" t="s">
        <v>273</v>
      </c>
      <c r="D151" s="7" t="s">
        <v>274</v>
      </c>
      <c r="E151" s="197" t="s">
        <v>298</v>
      </c>
      <c r="F151" s="198" t="s">
        <v>722</v>
      </c>
      <c r="G151" s="199" t="s">
        <v>597</v>
      </c>
      <c r="I151" s="199">
        <v>20</v>
      </c>
      <c r="J151" s="199" t="s">
        <v>598</v>
      </c>
      <c r="K151" s="199" t="s">
        <v>599</v>
      </c>
      <c r="L151" s="7" t="s">
        <v>600</v>
      </c>
      <c r="M151" s="400">
        <v>4</v>
      </c>
      <c r="N151" s="296" t="s">
        <v>727</v>
      </c>
      <c r="O151" s="213" t="s">
        <v>174</v>
      </c>
      <c r="P151" s="214" t="s">
        <v>178</v>
      </c>
      <c r="Q151" s="256">
        <v>30237308</v>
      </c>
      <c r="R151" s="257" t="s">
        <v>728</v>
      </c>
      <c r="S151" s="258" t="s">
        <v>729</v>
      </c>
      <c r="T151" s="259" t="s">
        <v>730</v>
      </c>
      <c r="U151" s="394"/>
      <c r="V151" s="394">
        <v>3185696957</v>
      </c>
      <c r="W151" s="7" t="s">
        <v>695</v>
      </c>
      <c r="X151" s="199">
        <f t="shared" si="36"/>
        <v>16</v>
      </c>
      <c r="Y151" s="198" t="s">
        <v>506</v>
      </c>
      <c r="Z151" s="199"/>
      <c r="AA151" s="199"/>
      <c r="AB151" s="207" t="s">
        <v>485</v>
      </c>
      <c r="AE151" s="199">
        <f t="shared" si="29"/>
        <v>16</v>
      </c>
      <c r="AF151" s="199">
        <f t="shared" si="30"/>
        <v>16</v>
      </c>
      <c r="AG151" s="199">
        <f t="shared" ref="AG151" si="37">SUM(AE151:AF151)</f>
        <v>32</v>
      </c>
      <c r="AH151" s="209"/>
      <c r="AI151" s="209">
        <f t="shared" si="26"/>
        <v>0</v>
      </c>
      <c r="AJ151" s="209">
        <f t="shared" si="27"/>
        <v>0</v>
      </c>
      <c r="AK151" s="209">
        <f t="shared" ref="AK151" si="38">SUM(AI151:AJ151)</f>
        <v>0</v>
      </c>
      <c r="AL151" s="199"/>
      <c r="AM151" s="199"/>
      <c r="AN151" s="199"/>
      <c r="AO151" s="199"/>
      <c r="AP151" s="199"/>
      <c r="AT151" s="199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308"/>
      <c r="CQ151" s="308"/>
      <c r="CR151" s="308"/>
      <c r="CS151" s="308"/>
      <c r="CT151" s="308"/>
      <c r="CU151" s="308"/>
      <c r="CV151" s="308"/>
      <c r="CW151" s="308"/>
      <c r="CX151" s="308"/>
      <c r="CY151" s="308"/>
      <c r="CZ151" s="308"/>
      <c r="DA151" s="308"/>
      <c r="DB151" s="308"/>
      <c r="DC151" s="308"/>
      <c r="DD151" s="308"/>
      <c r="DE151" s="308"/>
      <c r="DF151" s="308"/>
      <c r="DG151" s="308"/>
      <c r="DH151" s="308"/>
      <c r="DI151" s="308"/>
      <c r="DJ151" s="308"/>
      <c r="DK151" s="308"/>
      <c r="DL151" s="308"/>
      <c r="DM151" s="308"/>
      <c r="DN151" s="308"/>
      <c r="DO151" s="308"/>
      <c r="DP151" s="308"/>
      <c r="DQ151" s="308"/>
      <c r="DR151" s="308"/>
      <c r="DS151" s="308"/>
      <c r="DT151" s="308"/>
      <c r="DU151" s="308"/>
      <c r="DV151" s="308"/>
      <c r="DW151" s="308"/>
      <c r="DX151" s="308"/>
      <c r="DY151" s="308"/>
      <c r="DZ151" s="308"/>
      <c r="EA151" s="308"/>
      <c r="EB151" s="308"/>
      <c r="EC151" s="308"/>
      <c r="ED151" s="308"/>
      <c r="EE151" s="308"/>
      <c r="EF151" s="308"/>
      <c r="EG151" s="308"/>
      <c r="EH151" s="308"/>
      <c r="EI151" s="308"/>
      <c r="EJ151" s="308"/>
      <c r="EK151" s="308"/>
      <c r="EL151" s="308"/>
      <c r="EM151" s="308"/>
      <c r="EN151" s="308"/>
      <c r="EO151" s="308"/>
      <c r="EP151" s="308"/>
      <c r="EQ151" s="308"/>
      <c r="ER151" s="308"/>
      <c r="ES151" s="308"/>
      <c r="ET151" s="308"/>
      <c r="EU151" s="308"/>
      <c r="EV151" s="308"/>
      <c r="EW151" s="308"/>
      <c r="EX151" s="308"/>
      <c r="EY151" s="308"/>
      <c r="EZ151" s="308"/>
      <c r="FA151" s="308"/>
      <c r="FB151" s="308"/>
      <c r="FC151" s="308"/>
      <c r="FD151" s="308"/>
      <c r="FE151" s="308"/>
      <c r="FF151" s="308"/>
      <c r="FG151" s="308"/>
      <c r="FH151" s="308"/>
      <c r="FI151" s="308"/>
      <c r="FJ151" s="308"/>
      <c r="FK151" s="308"/>
      <c r="FL151" s="308"/>
      <c r="FM151" s="308"/>
      <c r="FN151" s="308"/>
      <c r="FO151" s="308"/>
      <c r="FP151" s="308"/>
      <c r="FQ151" s="308"/>
      <c r="FR151" s="308"/>
      <c r="FS151" s="308"/>
      <c r="FT151" s="308"/>
      <c r="FU151" s="308"/>
      <c r="FV151" s="308"/>
      <c r="FW151" s="308"/>
      <c r="FX151" s="308"/>
      <c r="FY151" s="308"/>
      <c r="FZ151" s="308"/>
      <c r="GA151" s="308"/>
      <c r="GB151" s="308"/>
      <c r="GC151" s="308"/>
      <c r="GD151" s="308"/>
      <c r="GE151" s="308"/>
      <c r="GF151" s="308"/>
      <c r="GG151" s="308"/>
      <c r="GH151" s="308"/>
      <c r="GI151" s="308"/>
      <c r="GJ151" s="308"/>
      <c r="GK151" s="308"/>
      <c r="GL151" s="308"/>
      <c r="GM151" s="308"/>
      <c r="GN151" s="308"/>
      <c r="GO151" s="308"/>
      <c r="GP151" s="308"/>
      <c r="GQ151" s="308"/>
      <c r="GR151" s="308"/>
      <c r="GS151" s="308"/>
      <c r="GT151" s="308"/>
      <c r="GU151" s="308"/>
      <c r="GV151" s="308"/>
      <c r="GW151" s="308"/>
      <c r="GX151" s="308"/>
      <c r="GY151" s="308"/>
      <c r="GZ151" s="308"/>
      <c r="HA151" s="308"/>
      <c r="HB151" s="308"/>
      <c r="HC151" s="308"/>
      <c r="HD151" s="308"/>
      <c r="HE151" s="308"/>
      <c r="HF151" s="308"/>
      <c r="HG151" s="312"/>
      <c r="HH151" s="313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</row>
    <row r="152" spans="1:264" s="7" customFormat="1" ht="13.5" customHeight="1" x14ac:dyDescent="0.2">
      <c r="A152" s="7">
        <v>120</v>
      </c>
      <c r="B152" s="198" t="s">
        <v>694</v>
      </c>
      <c r="C152" s="198" t="s">
        <v>273</v>
      </c>
      <c r="D152" s="7" t="s">
        <v>274</v>
      </c>
      <c r="E152" s="197" t="s">
        <v>298</v>
      </c>
      <c r="F152" s="198" t="s">
        <v>722</v>
      </c>
      <c r="G152" s="199" t="s">
        <v>597</v>
      </c>
      <c r="I152" s="199">
        <v>20</v>
      </c>
      <c r="J152" s="199" t="s">
        <v>598</v>
      </c>
      <c r="K152" s="199" t="s">
        <v>599</v>
      </c>
      <c r="L152" s="7" t="s">
        <v>600</v>
      </c>
      <c r="M152" s="199">
        <v>4</v>
      </c>
      <c r="N152" s="355" t="s">
        <v>625</v>
      </c>
      <c r="O152" s="213" t="s">
        <v>174</v>
      </c>
      <c r="P152" s="214" t="s">
        <v>178</v>
      </c>
      <c r="Q152" s="356" t="s">
        <v>626</v>
      </c>
      <c r="R152" s="229" t="s">
        <v>229</v>
      </c>
      <c r="S152" s="226" t="s">
        <v>627</v>
      </c>
      <c r="T152" s="357" t="s">
        <v>628</v>
      </c>
      <c r="U152" s="358">
        <v>3006817362</v>
      </c>
      <c r="V152" s="359">
        <v>3174431491</v>
      </c>
      <c r="W152" s="7" t="s">
        <v>695</v>
      </c>
      <c r="X152" s="199">
        <f t="shared" si="36"/>
        <v>16</v>
      </c>
      <c r="Y152" s="198" t="s">
        <v>506</v>
      </c>
      <c r="Z152" s="199"/>
      <c r="AA152" s="199"/>
      <c r="AB152" s="207" t="s">
        <v>485</v>
      </c>
      <c r="AE152" s="199">
        <f t="shared" si="29"/>
        <v>16</v>
      </c>
      <c r="AF152" s="199">
        <f t="shared" si="30"/>
        <v>16</v>
      </c>
      <c r="AG152" s="199">
        <f t="shared" si="25"/>
        <v>32</v>
      </c>
      <c r="AH152" s="209"/>
      <c r="AI152" s="209">
        <f t="shared" si="26"/>
        <v>0</v>
      </c>
      <c r="AJ152" s="209">
        <f t="shared" si="27"/>
        <v>0</v>
      </c>
      <c r="AK152" s="209">
        <f t="shared" si="28"/>
        <v>0</v>
      </c>
      <c r="AL152" s="199"/>
      <c r="AM152" s="199"/>
      <c r="AN152" s="199"/>
      <c r="AO152" s="199"/>
      <c r="AP152" s="199"/>
      <c r="AT152" s="199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308"/>
      <c r="CQ152" s="308"/>
      <c r="CR152" s="308"/>
      <c r="CS152" s="308"/>
      <c r="CT152" s="308"/>
      <c r="CU152" s="308"/>
      <c r="CV152" s="308"/>
      <c r="CW152" s="308"/>
      <c r="CX152" s="308"/>
      <c r="CY152" s="308"/>
      <c r="CZ152" s="308"/>
      <c r="DA152" s="308"/>
      <c r="DB152" s="308"/>
      <c r="DC152" s="308"/>
      <c r="DD152" s="308"/>
      <c r="DE152" s="308"/>
      <c r="DF152" s="308"/>
      <c r="DG152" s="308"/>
      <c r="DH152" s="308"/>
      <c r="DI152" s="308"/>
      <c r="DJ152" s="308"/>
      <c r="DK152" s="308"/>
      <c r="DL152" s="308"/>
      <c r="DM152" s="308"/>
      <c r="DN152" s="308"/>
      <c r="DO152" s="308"/>
      <c r="DP152" s="308"/>
      <c r="DQ152" s="308"/>
      <c r="DR152" s="308"/>
      <c r="DS152" s="308"/>
      <c r="DT152" s="308"/>
      <c r="DU152" s="308"/>
      <c r="DV152" s="308"/>
      <c r="DW152" s="308"/>
      <c r="DX152" s="308"/>
      <c r="DY152" s="308"/>
      <c r="DZ152" s="308"/>
      <c r="EA152" s="308"/>
      <c r="EB152" s="308"/>
      <c r="EC152" s="308"/>
      <c r="ED152" s="308"/>
      <c r="EE152" s="308"/>
      <c r="EF152" s="308"/>
      <c r="EG152" s="308"/>
      <c r="EH152" s="308"/>
      <c r="EI152" s="308"/>
      <c r="EJ152" s="308"/>
      <c r="EK152" s="308"/>
      <c r="EL152" s="308"/>
      <c r="EM152" s="308"/>
      <c r="EN152" s="308"/>
      <c r="EO152" s="308"/>
      <c r="EP152" s="308"/>
      <c r="EQ152" s="308"/>
      <c r="ER152" s="308"/>
      <c r="ES152" s="308"/>
      <c r="ET152" s="308"/>
      <c r="EU152" s="308"/>
      <c r="EV152" s="308"/>
      <c r="EW152" s="308"/>
      <c r="EX152" s="308"/>
      <c r="EY152" s="308"/>
      <c r="EZ152" s="308"/>
      <c r="FA152" s="308"/>
      <c r="FB152" s="308"/>
      <c r="FC152" s="308"/>
      <c r="FD152" s="308"/>
      <c r="FE152" s="308"/>
      <c r="FF152" s="308"/>
      <c r="FG152" s="308"/>
      <c r="FH152" s="308"/>
      <c r="FI152" s="308"/>
      <c r="FJ152" s="308"/>
      <c r="FK152" s="308"/>
      <c r="FL152" s="308"/>
      <c r="FM152" s="308"/>
      <c r="FN152" s="308"/>
      <c r="FO152" s="308"/>
      <c r="FP152" s="308"/>
      <c r="FQ152" s="308"/>
      <c r="FR152" s="308"/>
      <c r="FS152" s="308"/>
      <c r="FT152" s="308"/>
      <c r="FU152" s="308"/>
      <c r="FV152" s="308"/>
      <c r="FW152" s="308"/>
      <c r="FX152" s="308"/>
      <c r="FY152" s="308"/>
      <c r="FZ152" s="308"/>
      <c r="GA152" s="308"/>
      <c r="GB152" s="308"/>
      <c r="GC152" s="308"/>
      <c r="GD152" s="308"/>
      <c r="GE152" s="308"/>
      <c r="GF152" s="308"/>
      <c r="GG152" s="308"/>
      <c r="GH152" s="308"/>
      <c r="GI152" s="308"/>
      <c r="GJ152" s="308"/>
      <c r="GK152" s="308"/>
      <c r="GL152" s="308"/>
      <c r="GM152" s="308"/>
      <c r="GN152" s="308"/>
      <c r="GO152" s="308"/>
      <c r="GP152" s="308"/>
      <c r="GQ152" s="308"/>
      <c r="GR152" s="308"/>
      <c r="GS152" s="308"/>
      <c r="GT152" s="308"/>
      <c r="GU152" s="308"/>
      <c r="GV152" s="308"/>
      <c r="GW152" s="308"/>
      <c r="GX152" s="308"/>
      <c r="GY152" s="308"/>
      <c r="GZ152" s="308"/>
      <c r="HA152" s="308"/>
      <c r="HB152" s="308"/>
      <c r="HC152" s="308"/>
      <c r="HD152" s="308"/>
      <c r="HE152" s="308"/>
      <c r="HF152" s="308"/>
      <c r="HG152" s="312"/>
      <c r="HH152" s="313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</row>
    <row r="153" spans="1:264" s="196" customFormat="1" ht="13.5" customHeight="1" x14ac:dyDescent="0.2">
      <c r="A153" s="196">
        <v>121</v>
      </c>
      <c r="B153" s="270" t="s">
        <v>694</v>
      </c>
      <c r="C153" s="270" t="s">
        <v>273</v>
      </c>
      <c r="D153" s="196" t="s">
        <v>274</v>
      </c>
      <c r="E153" s="273" t="s">
        <v>275</v>
      </c>
      <c r="F153" s="270" t="s">
        <v>722</v>
      </c>
      <c r="G153" s="271" t="s">
        <v>597</v>
      </c>
      <c r="H153" s="201"/>
      <c r="I153" s="271">
        <v>20</v>
      </c>
      <c r="J153" s="271" t="s">
        <v>604</v>
      </c>
      <c r="K153" s="271" t="s">
        <v>605</v>
      </c>
      <c r="L153" s="201" t="s">
        <v>606</v>
      </c>
      <c r="M153" s="271">
        <v>4</v>
      </c>
      <c r="N153" s="401" t="s">
        <v>748</v>
      </c>
      <c r="O153" s="213" t="s">
        <v>182</v>
      </c>
      <c r="P153" s="214" t="s">
        <v>178</v>
      </c>
      <c r="Q153" s="256">
        <v>34001547</v>
      </c>
      <c r="R153" s="257" t="s">
        <v>438</v>
      </c>
      <c r="S153" s="258" t="s">
        <v>749</v>
      </c>
      <c r="T153" s="402" t="s">
        <v>750</v>
      </c>
      <c r="U153" s="394">
        <v>8725286</v>
      </c>
      <c r="V153" s="394">
        <v>3104176030</v>
      </c>
      <c r="W153" s="7" t="s">
        <v>695</v>
      </c>
      <c r="X153" s="199">
        <f t="shared" si="36"/>
        <v>16</v>
      </c>
      <c r="Y153" s="270" t="s">
        <v>409</v>
      </c>
      <c r="Z153" s="271"/>
      <c r="AA153" s="271"/>
      <c r="AB153" s="274"/>
      <c r="AC153" s="7"/>
      <c r="AD153" s="7"/>
      <c r="AE153" s="199">
        <f t="shared" si="29"/>
        <v>16</v>
      </c>
      <c r="AF153" s="199">
        <v>0</v>
      </c>
      <c r="AG153" s="199">
        <f t="shared" si="25"/>
        <v>16</v>
      </c>
      <c r="AH153" s="209"/>
      <c r="AI153" s="209">
        <f t="shared" si="26"/>
        <v>0</v>
      </c>
      <c r="AJ153" s="209">
        <f t="shared" si="27"/>
        <v>0</v>
      </c>
      <c r="AK153" s="209">
        <f t="shared" si="28"/>
        <v>0</v>
      </c>
      <c r="AL153" s="199"/>
      <c r="AM153" s="199"/>
      <c r="AN153" s="199"/>
      <c r="AO153" s="199"/>
      <c r="AP153" s="199"/>
      <c r="AR153" s="7"/>
      <c r="AS153" s="7"/>
      <c r="AT153" s="199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  <c r="BG153" s="275"/>
      <c r="BH153" s="275"/>
      <c r="BI153" s="275"/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275"/>
      <c r="BV153" s="275"/>
      <c r="BW153" s="275"/>
      <c r="BX153" s="275"/>
      <c r="BY153" s="275"/>
      <c r="BZ153" s="275"/>
      <c r="CA153" s="275"/>
      <c r="CB153" s="275"/>
      <c r="CC153" s="275"/>
      <c r="CD153" s="275"/>
      <c r="CE153" s="275"/>
      <c r="CF153" s="275"/>
      <c r="CG153" s="275"/>
      <c r="CH153" s="275"/>
      <c r="CI153" s="275"/>
      <c r="CJ153" s="275"/>
      <c r="CK153" s="275"/>
      <c r="CL153" s="275"/>
      <c r="CM153" s="275"/>
      <c r="CN153" s="275"/>
      <c r="CO153" s="275"/>
      <c r="CP153" s="275"/>
      <c r="CQ153" s="275"/>
      <c r="CR153" s="275"/>
      <c r="CS153" s="275"/>
      <c r="CT153" s="275"/>
      <c r="CU153" s="275"/>
      <c r="CV153" s="275"/>
      <c r="CW153" s="275"/>
      <c r="CX153" s="275"/>
      <c r="CY153" s="275"/>
      <c r="CZ153" s="275"/>
      <c r="DA153" s="275"/>
      <c r="DB153" s="275"/>
      <c r="DC153" s="275"/>
      <c r="DD153" s="275"/>
      <c r="DE153" s="275"/>
      <c r="DF153" s="275"/>
      <c r="DG153" s="275"/>
      <c r="DH153" s="275"/>
      <c r="DI153" s="275"/>
      <c r="DJ153" s="275"/>
      <c r="DK153" s="275"/>
      <c r="DL153" s="275"/>
      <c r="DM153" s="275"/>
      <c r="DN153" s="275"/>
      <c r="DO153" s="275"/>
      <c r="DP153" s="275"/>
      <c r="DQ153" s="275"/>
      <c r="DR153" s="275"/>
      <c r="DS153" s="275"/>
      <c r="DT153" s="275"/>
      <c r="DU153" s="275"/>
      <c r="DV153" s="275"/>
      <c r="DW153" s="275"/>
      <c r="DX153" s="275"/>
      <c r="DY153" s="275"/>
      <c r="DZ153" s="275"/>
      <c r="EA153" s="275"/>
      <c r="EB153" s="275"/>
      <c r="EC153" s="275"/>
      <c r="ED153" s="275"/>
      <c r="EE153" s="275"/>
      <c r="EF153" s="275"/>
      <c r="EG153" s="275"/>
      <c r="EH153" s="275"/>
      <c r="EI153" s="275"/>
      <c r="EJ153" s="275"/>
      <c r="EK153" s="275"/>
      <c r="EL153" s="275"/>
      <c r="EM153" s="275"/>
      <c r="EN153" s="275"/>
      <c r="EO153" s="275"/>
      <c r="EP153" s="275"/>
      <c r="EQ153" s="275"/>
      <c r="ER153" s="275"/>
      <c r="ES153" s="275"/>
      <c r="ET153" s="275"/>
      <c r="EU153" s="275"/>
      <c r="EV153" s="275"/>
      <c r="EW153" s="275"/>
      <c r="EX153" s="275"/>
      <c r="EY153" s="275"/>
      <c r="EZ153" s="275"/>
      <c r="FA153" s="275"/>
      <c r="FB153" s="275"/>
      <c r="FC153" s="275"/>
      <c r="FD153" s="275"/>
      <c r="FE153" s="275"/>
      <c r="FF153" s="275"/>
      <c r="FG153" s="275"/>
      <c r="FH153" s="275"/>
      <c r="FI153" s="275"/>
      <c r="FJ153" s="275"/>
      <c r="FK153" s="275"/>
      <c r="FL153" s="275"/>
      <c r="FM153" s="275"/>
      <c r="FN153" s="275"/>
      <c r="FO153" s="275"/>
      <c r="FP153" s="275"/>
      <c r="FQ153" s="275"/>
      <c r="FR153" s="275"/>
      <c r="FS153" s="275"/>
      <c r="FT153" s="275"/>
      <c r="FU153" s="275"/>
      <c r="FV153" s="275"/>
      <c r="FW153" s="275"/>
      <c r="FX153" s="275"/>
      <c r="FY153" s="275"/>
      <c r="FZ153" s="275"/>
      <c r="GA153" s="275"/>
      <c r="GB153" s="275"/>
      <c r="GC153" s="275"/>
      <c r="GD153" s="275"/>
      <c r="GE153" s="275"/>
      <c r="GF153" s="275"/>
      <c r="GG153" s="275"/>
      <c r="GH153" s="275"/>
      <c r="GI153" s="275"/>
      <c r="GJ153" s="275"/>
      <c r="GK153" s="275"/>
      <c r="GL153" s="275"/>
      <c r="GM153" s="275"/>
      <c r="GN153" s="275"/>
      <c r="GO153" s="275"/>
      <c r="GP153" s="275"/>
      <c r="GQ153" s="275"/>
      <c r="GR153" s="275"/>
      <c r="GS153" s="275"/>
      <c r="GT153" s="275"/>
      <c r="GU153" s="275"/>
      <c r="GV153" s="275"/>
      <c r="GW153" s="275"/>
      <c r="GX153" s="275"/>
      <c r="GY153" s="275"/>
      <c r="GZ153" s="275"/>
      <c r="HA153" s="275"/>
      <c r="HB153" s="275"/>
      <c r="HC153" s="275"/>
      <c r="HD153" s="275"/>
      <c r="HE153" s="275"/>
      <c r="HF153" s="275"/>
      <c r="HG153" s="311"/>
      <c r="HH153" s="310"/>
      <c r="HI153" s="276"/>
      <c r="HJ153" s="276"/>
      <c r="HK153" s="276"/>
      <c r="HL153" s="276"/>
      <c r="HM153" s="276"/>
      <c r="HN153" s="276"/>
      <c r="HO153" s="276"/>
      <c r="HP153" s="276"/>
      <c r="HQ153" s="276"/>
      <c r="HR153" s="276"/>
      <c r="HS153" s="276"/>
      <c r="HT153" s="276"/>
      <c r="HU153" s="276"/>
      <c r="HV153" s="276"/>
      <c r="HW153" s="276"/>
      <c r="HX153" s="276"/>
      <c r="HY153" s="276"/>
      <c r="HZ153" s="276"/>
      <c r="IA153" s="276"/>
      <c r="IB153" s="276"/>
      <c r="IC153" s="276"/>
      <c r="ID153" s="276"/>
      <c r="IE153" s="276"/>
      <c r="IF153" s="276"/>
      <c r="IG153" s="276"/>
      <c r="IH153" s="276"/>
      <c r="II153" s="276"/>
      <c r="IJ153" s="276"/>
      <c r="IK153" s="276"/>
      <c r="IL153" s="276"/>
      <c r="IM153" s="276"/>
      <c r="IN153" s="276"/>
      <c r="IO153" s="276"/>
      <c r="IP153" s="276"/>
      <c r="IQ153" s="276"/>
      <c r="IR153" s="276"/>
      <c r="IS153" s="276"/>
      <c r="IT153" s="276"/>
      <c r="IU153" s="276"/>
      <c r="IV153" s="276"/>
      <c r="IW153" s="276"/>
      <c r="IX153" s="276"/>
      <c r="IY153" s="276"/>
      <c r="IZ153" s="276"/>
      <c r="JA153" s="276"/>
      <c r="JB153" s="276"/>
      <c r="JC153" s="276"/>
      <c r="JD153" s="276"/>
    </row>
    <row r="154" spans="1:264" s="196" customFormat="1" ht="13.5" customHeight="1" x14ac:dyDescent="0.2">
      <c r="A154" s="196">
        <v>121</v>
      </c>
      <c r="B154" s="270" t="s">
        <v>694</v>
      </c>
      <c r="C154" s="270" t="s">
        <v>273</v>
      </c>
      <c r="D154" s="196" t="s">
        <v>274</v>
      </c>
      <c r="E154" s="273" t="s">
        <v>275</v>
      </c>
      <c r="F154" s="403" t="s">
        <v>722</v>
      </c>
      <c r="G154" s="271" t="s">
        <v>597</v>
      </c>
      <c r="H154" s="201"/>
      <c r="I154" s="271">
        <v>20</v>
      </c>
      <c r="J154" s="271" t="s">
        <v>604</v>
      </c>
      <c r="K154" s="271" t="s">
        <v>605</v>
      </c>
      <c r="L154" s="201" t="s">
        <v>606</v>
      </c>
      <c r="M154" s="281">
        <v>4</v>
      </c>
      <c r="N154" s="348" t="s">
        <v>607</v>
      </c>
      <c r="O154" s="213" t="s">
        <v>174</v>
      </c>
      <c r="P154" s="214" t="s">
        <v>230</v>
      </c>
      <c r="Q154" s="256">
        <v>71334096</v>
      </c>
      <c r="R154" s="257" t="s">
        <v>177</v>
      </c>
      <c r="S154" s="258" t="s">
        <v>608</v>
      </c>
      <c r="T154" s="259" t="s">
        <v>609</v>
      </c>
      <c r="U154" s="279">
        <v>4162350</v>
      </c>
      <c r="V154" s="279">
        <v>3044156402</v>
      </c>
      <c r="W154" s="7" t="s">
        <v>695</v>
      </c>
      <c r="X154" s="199">
        <f>M154*4</f>
        <v>16</v>
      </c>
      <c r="Y154" s="270"/>
      <c r="Z154" s="271"/>
      <c r="AA154" s="271"/>
      <c r="AB154" s="274" t="s">
        <v>343</v>
      </c>
      <c r="AC154" s="7"/>
      <c r="AD154" s="7"/>
      <c r="AE154" s="199">
        <v>0</v>
      </c>
      <c r="AF154" s="199">
        <v>16</v>
      </c>
      <c r="AG154" s="199">
        <f>SUM(AE154:AF154)</f>
        <v>16</v>
      </c>
      <c r="AH154" s="209"/>
      <c r="AI154" s="209">
        <f>AH154*AE154</f>
        <v>0</v>
      </c>
      <c r="AJ154" s="209">
        <f>AH154*AF154</f>
        <v>0</v>
      </c>
      <c r="AK154" s="209">
        <f>SUM(AI154:AJ154)</f>
        <v>0</v>
      </c>
      <c r="AL154" s="199"/>
      <c r="AM154" s="199"/>
      <c r="AN154" s="199"/>
      <c r="AO154" s="199"/>
      <c r="AP154" s="199"/>
      <c r="AR154" s="7"/>
      <c r="AS154" s="7"/>
      <c r="AT154" s="199"/>
      <c r="AU154" s="275"/>
      <c r="AV154" s="275"/>
      <c r="AW154" s="275"/>
      <c r="AX154" s="275"/>
      <c r="AY154" s="275"/>
      <c r="AZ154" s="275"/>
      <c r="BA154" s="275"/>
      <c r="BB154" s="275"/>
      <c r="BC154" s="275"/>
      <c r="BD154" s="275"/>
      <c r="BE154" s="275"/>
      <c r="BF154" s="275"/>
      <c r="BG154" s="275"/>
      <c r="BH154" s="275"/>
      <c r="BI154" s="275"/>
      <c r="BJ154" s="275"/>
      <c r="BK154" s="275"/>
      <c r="BL154" s="275"/>
      <c r="BM154" s="275"/>
      <c r="BN154" s="275"/>
      <c r="BO154" s="275"/>
      <c r="BP154" s="275"/>
      <c r="BQ154" s="275"/>
      <c r="BR154" s="275"/>
      <c r="BS154" s="275"/>
      <c r="BT154" s="275"/>
      <c r="BU154" s="275"/>
      <c r="BV154" s="275"/>
      <c r="BW154" s="275"/>
      <c r="BX154" s="275"/>
      <c r="BY154" s="275"/>
      <c r="BZ154" s="275"/>
      <c r="CA154" s="275"/>
      <c r="CB154" s="275"/>
      <c r="CC154" s="275"/>
      <c r="CD154" s="275"/>
      <c r="CE154" s="275"/>
      <c r="CF154" s="275"/>
      <c r="CG154" s="275"/>
      <c r="CH154" s="275"/>
      <c r="CI154" s="275"/>
      <c r="CJ154" s="275"/>
      <c r="CK154" s="275"/>
      <c r="CL154" s="275"/>
      <c r="CM154" s="275"/>
      <c r="CN154" s="275"/>
      <c r="CO154" s="275"/>
      <c r="CP154" s="275"/>
      <c r="CQ154" s="275"/>
      <c r="CR154" s="275"/>
      <c r="CS154" s="275"/>
      <c r="CT154" s="275"/>
      <c r="CU154" s="275"/>
      <c r="CV154" s="275"/>
      <c r="CW154" s="275"/>
      <c r="CX154" s="275"/>
      <c r="CY154" s="275"/>
      <c r="CZ154" s="275"/>
      <c r="DA154" s="275"/>
      <c r="DB154" s="275"/>
      <c r="DC154" s="275"/>
      <c r="DD154" s="275"/>
      <c r="DE154" s="275"/>
      <c r="DF154" s="275"/>
      <c r="DG154" s="275"/>
      <c r="DH154" s="275"/>
      <c r="DI154" s="275"/>
      <c r="DJ154" s="275"/>
      <c r="DK154" s="275"/>
      <c r="DL154" s="275"/>
      <c r="DM154" s="275"/>
      <c r="DN154" s="275"/>
      <c r="DO154" s="275"/>
      <c r="DP154" s="275"/>
      <c r="DQ154" s="275"/>
      <c r="DR154" s="275"/>
      <c r="DS154" s="275"/>
      <c r="DT154" s="275"/>
      <c r="DU154" s="275"/>
      <c r="DV154" s="275"/>
      <c r="DW154" s="275"/>
      <c r="DX154" s="275"/>
      <c r="DY154" s="275"/>
      <c r="DZ154" s="275"/>
      <c r="EA154" s="275"/>
      <c r="EB154" s="275"/>
      <c r="EC154" s="275"/>
      <c r="ED154" s="275"/>
      <c r="EE154" s="275"/>
      <c r="EF154" s="275"/>
      <c r="EG154" s="275"/>
      <c r="EH154" s="275"/>
      <c r="EI154" s="275"/>
      <c r="EJ154" s="275"/>
      <c r="EK154" s="275"/>
      <c r="EL154" s="275"/>
      <c r="EM154" s="275"/>
      <c r="EN154" s="275"/>
      <c r="EO154" s="275"/>
      <c r="EP154" s="275"/>
      <c r="EQ154" s="275"/>
      <c r="ER154" s="275"/>
      <c r="ES154" s="275"/>
      <c r="ET154" s="275"/>
      <c r="EU154" s="275"/>
      <c r="EV154" s="275"/>
      <c r="EW154" s="275"/>
      <c r="EX154" s="275"/>
      <c r="EY154" s="275"/>
      <c r="EZ154" s="275"/>
      <c r="FA154" s="275"/>
      <c r="FB154" s="275"/>
      <c r="FC154" s="275"/>
      <c r="FD154" s="275"/>
      <c r="FE154" s="275"/>
      <c r="FF154" s="275"/>
      <c r="FG154" s="275"/>
      <c r="FH154" s="275"/>
      <c r="FI154" s="275"/>
      <c r="FJ154" s="275"/>
      <c r="FK154" s="275"/>
      <c r="FL154" s="275"/>
      <c r="FM154" s="275"/>
      <c r="FN154" s="275"/>
      <c r="FO154" s="275"/>
      <c r="FP154" s="275"/>
      <c r="FQ154" s="275"/>
      <c r="FR154" s="275"/>
      <c r="FS154" s="275"/>
      <c r="FT154" s="275"/>
      <c r="FU154" s="275"/>
      <c r="FV154" s="275"/>
      <c r="FW154" s="275"/>
      <c r="FX154" s="275"/>
      <c r="FY154" s="275"/>
      <c r="FZ154" s="275"/>
      <c r="GA154" s="275"/>
      <c r="GB154" s="275"/>
      <c r="GC154" s="275"/>
      <c r="GD154" s="275"/>
      <c r="GE154" s="275"/>
      <c r="GF154" s="275"/>
      <c r="GG154" s="275"/>
      <c r="GH154" s="275"/>
      <c r="GI154" s="275"/>
      <c r="GJ154" s="275"/>
      <c r="GK154" s="275"/>
      <c r="GL154" s="275"/>
      <c r="GM154" s="275"/>
      <c r="GN154" s="275"/>
      <c r="GO154" s="275"/>
      <c r="GP154" s="275"/>
      <c r="GQ154" s="275"/>
      <c r="GR154" s="275"/>
      <c r="GS154" s="275"/>
      <c r="GT154" s="275"/>
      <c r="GU154" s="275"/>
      <c r="GV154" s="275"/>
      <c r="GW154" s="275"/>
      <c r="GX154" s="275"/>
      <c r="GY154" s="275"/>
      <c r="GZ154" s="275"/>
      <c r="HA154" s="275"/>
      <c r="HB154" s="275"/>
      <c r="HC154" s="275"/>
      <c r="HD154" s="275"/>
      <c r="HE154" s="275"/>
      <c r="HF154" s="275"/>
      <c r="HG154" s="311"/>
      <c r="HH154" s="310"/>
      <c r="HI154" s="276"/>
      <c r="HJ154" s="276"/>
      <c r="HK154" s="276"/>
      <c r="HL154" s="276"/>
      <c r="HM154" s="276"/>
      <c r="HN154" s="276"/>
      <c r="HO154" s="276"/>
      <c r="HP154" s="276"/>
      <c r="HQ154" s="276"/>
      <c r="HR154" s="276"/>
      <c r="HS154" s="276"/>
      <c r="HT154" s="276"/>
      <c r="HU154" s="276"/>
      <c r="HV154" s="276"/>
      <c r="HW154" s="276"/>
      <c r="HX154" s="276"/>
      <c r="HY154" s="276"/>
      <c r="HZ154" s="276"/>
      <c r="IA154" s="276"/>
      <c r="IB154" s="276"/>
      <c r="IC154" s="276"/>
      <c r="ID154" s="276"/>
      <c r="IE154" s="276"/>
      <c r="IF154" s="276"/>
      <c r="IG154" s="276"/>
      <c r="IH154" s="276"/>
      <c r="II154" s="276"/>
      <c r="IJ154" s="276"/>
      <c r="IK154" s="276"/>
      <c r="IL154" s="276"/>
      <c r="IM154" s="276"/>
      <c r="IN154" s="276"/>
      <c r="IO154" s="276"/>
      <c r="IP154" s="276"/>
      <c r="IQ154" s="276"/>
      <c r="IR154" s="276"/>
      <c r="IS154" s="276"/>
      <c r="IT154" s="276"/>
      <c r="IU154" s="276"/>
      <c r="IV154" s="276"/>
      <c r="IW154" s="276"/>
      <c r="IX154" s="276"/>
      <c r="IY154" s="276"/>
      <c r="IZ154" s="276"/>
      <c r="JA154" s="276"/>
      <c r="JB154" s="276"/>
      <c r="JC154" s="276"/>
      <c r="JD154" s="276"/>
    </row>
    <row r="155" spans="1:264" s="196" customFormat="1" ht="13.5" customHeight="1" x14ac:dyDescent="0.2">
      <c r="A155" s="196">
        <v>122</v>
      </c>
      <c r="B155" s="270" t="s">
        <v>694</v>
      </c>
      <c r="C155" s="270" t="s">
        <v>273</v>
      </c>
      <c r="D155" s="196" t="s">
        <v>274</v>
      </c>
      <c r="E155" s="273" t="s">
        <v>275</v>
      </c>
      <c r="F155" s="396" t="s">
        <v>722</v>
      </c>
      <c r="G155" s="271" t="s">
        <v>597</v>
      </c>
      <c r="H155" s="201"/>
      <c r="I155" s="271">
        <v>20</v>
      </c>
      <c r="J155" s="271" t="s">
        <v>619</v>
      </c>
      <c r="K155" s="271" t="s">
        <v>620</v>
      </c>
      <c r="L155" s="201" t="s">
        <v>621</v>
      </c>
      <c r="M155" s="281">
        <v>4</v>
      </c>
      <c r="N155" s="333" t="s">
        <v>616</v>
      </c>
      <c r="O155" s="213" t="s">
        <v>174</v>
      </c>
      <c r="P155" s="214" t="s">
        <v>178</v>
      </c>
      <c r="Q155" s="316">
        <v>24336861</v>
      </c>
      <c r="R155" s="245" t="s">
        <v>438</v>
      </c>
      <c r="S155" s="317" t="s">
        <v>617</v>
      </c>
      <c r="T155" s="334" t="s">
        <v>618</v>
      </c>
      <c r="U155" s="352"/>
      <c r="V155" s="352">
        <v>3148904914</v>
      </c>
      <c r="W155" s="7" t="s">
        <v>695</v>
      </c>
      <c r="X155" s="199">
        <f t="shared" si="36"/>
        <v>16</v>
      </c>
      <c r="Y155" s="270" t="s">
        <v>395</v>
      </c>
      <c r="Z155" s="271"/>
      <c r="AA155" s="271"/>
      <c r="AB155" s="274" t="s">
        <v>343</v>
      </c>
      <c r="AC155" s="7"/>
      <c r="AD155" s="7"/>
      <c r="AE155" s="199">
        <f t="shared" si="29"/>
        <v>16</v>
      </c>
      <c r="AF155" s="199">
        <f t="shared" si="30"/>
        <v>16</v>
      </c>
      <c r="AG155" s="199">
        <f t="shared" si="25"/>
        <v>32</v>
      </c>
      <c r="AH155" s="209"/>
      <c r="AI155" s="209">
        <f t="shared" si="26"/>
        <v>0</v>
      </c>
      <c r="AJ155" s="209">
        <f t="shared" si="27"/>
        <v>0</v>
      </c>
      <c r="AK155" s="209">
        <f t="shared" si="28"/>
        <v>0</v>
      </c>
      <c r="AL155" s="199"/>
      <c r="AM155" s="199"/>
      <c r="AN155" s="199"/>
      <c r="AO155" s="199"/>
      <c r="AP155" s="199"/>
      <c r="AR155" s="7"/>
      <c r="AS155" s="7"/>
      <c r="AT155" s="199"/>
      <c r="AU155" s="275"/>
      <c r="AV155" s="275"/>
      <c r="AW155" s="275"/>
      <c r="AX155" s="275"/>
      <c r="AY155" s="275"/>
      <c r="AZ155" s="275"/>
      <c r="BA155" s="275"/>
      <c r="BB155" s="275"/>
      <c r="BC155" s="275"/>
      <c r="BD155" s="275"/>
      <c r="BE155" s="275"/>
      <c r="BF155" s="275"/>
      <c r="BG155" s="275"/>
      <c r="BH155" s="275"/>
      <c r="BI155" s="275"/>
      <c r="BJ155" s="275"/>
      <c r="BK155" s="275"/>
      <c r="BL155" s="275"/>
      <c r="BM155" s="275"/>
      <c r="BN155" s="275"/>
      <c r="BO155" s="275"/>
      <c r="BP155" s="275"/>
      <c r="BQ155" s="275"/>
      <c r="BR155" s="275"/>
      <c r="BS155" s="275"/>
      <c r="BT155" s="275"/>
      <c r="BU155" s="275"/>
      <c r="BV155" s="275"/>
      <c r="BW155" s="275"/>
      <c r="BX155" s="275"/>
      <c r="BY155" s="275"/>
      <c r="BZ155" s="275"/>
      <c r="CA155" s="275"/>
      <c r="CB155" s="275"/>
      <c r="CC155" s="275"/>
      <c r="CD155" s="275"/>
      <c r="CE155" s="275"/>
      <c r="CF155" s="275"/>
      <c r="CG155" s="275"/>
      <c r="CH155" s="275"/>
      <c r="CI155" s="275"/>
      <c r="CJ155" s="275"/>
      <c r="CK155" s="275"/>
      <c r="CL155" s="275"/>
      <c r="CM155" s="275"/>
      <c r="CN155" s="275"/>
      <c r="CO155" s="275"/>
      <c r="CP155" s="275"/>
      <c r="CQ155" s="275"/>
      <c r="CR155" s="275"/>
      <c r="CS155" s="275"/>
      <c r="CT155" s="275"/>
      <c r="CU155" s="275"/>
      <c r="CV155" s="275"/>
      <c r="CW155" s="275"/>
      <c r="CX155" s="275"/>
      <c r="CY155" s="275"/>
      <c r="CZ155" s="275"/>
      <c r="DA155" s="275"/>
      <c r="DB155" s="275"/>
      <c r="DC155" s="275"/>
      <c r="DD155" s="275"/>
      <c r="DE155" s="275"/>
      <c r="DF155" s="275"/>
      <c r="DG155" s="275"/>
      <c r="DH155" s="275"/>
      <c r="DI155" s="275"/>
      <c r="DJ155" s="275"/>
      <c r="DK155" s="275"/>
      <c r="DL155" s="275"/>
      <c r="DM155" s="275"/>
      <c r="DN155" s="275"/>
      <c r="DO155" s="275"/>
      <c r="DP155" s="275"/>
      <c r="DQ155" s="275"/>
      <c r="DR155" s="275"/>
      <c r="DS155" s="275"/>
      <c r="DT155" s="275"/>
      <c r="DU155" s="275"/>
      <c r="DV155" s="275"/>
      <c r="DW155" s="275"/>
      <c r="DX155" s="275"/>
      <c r="DY155" s="275"/>
      <c r="DZ155" s="275"/>
      <c r="EA155" s="275"/>
      <c r="EB155" s="275"/>
      <c r="EC155" s="275"/>
      <c r="ED155" s="275"/>
      <c r="EE155" s="275"/>
      <c r="EF155" s="275"/>
      <c r="EG155" s="275"/>
      <c r="EH155" s="275"/>
      <c r="EI155" s="275"/>
      <c r="EJ155" s="275"/>
      <c r="EK155" s="275"/>
      <c r="EL155" s="275"/>
      <c r="EM155" s="275"/>
      <c r="EN155" s="275"/>
      <c r="EO155" s="275"/>
      <c r="EP155" s="275"/>
      <c r="EQ155" s="275"/>
      <c r="ER155" s="275"/>
      <c r="ES155" s="275"/>
      <c r="ET155" s="275"/>
      <c r="EU155" s="275"/>
      <c r="EV155" s="275"/>
      <c r="EW155" s="275"/>
      <c r="EX155" s="275"/>
      <c r="EY155" s="275"/>
      <c r="EZ155" s="275"/>
      <c r="FA155" s="275"/>
      <c r="FB155" s="275"/>
      <c r="FC155" s="275"/>
      <c r="FD155" s="275"/>
      <c r="FE155" s="275"/>
      <c r="FF155" s="275"/>
      <c r="FG155" s="275"/>
      <c r="FH155" s="275"/>
      <c r="FI155" s="275"/>
      <c r="FJ155" s="275"/>
      <c r="FK155" s="275"/>
      <c r="FL155" s="275"/>
      <c r="FM155" s="275"/>
      <c r="FN155" s="275"/>
      <c r="FO155" s="275"/>
      <c r="FP155" s="275"/>
      <c r="FQ155" s="275"/>
      <c r="FR155" s="275"/>
      <c r="FS155" s="275"/>
      <c r="FT155" s="275"/>
      <c r="FU155" s="275"/>
      <c r="FV155" s="275"/>
      <c r="FW155" s="275"/>
      <c r="FX155" s="275"/>
      <c r="FY155" s="275"/>
      <c r="FZ155" s="275"/>
      <c r="GA155" s="275"/>
      <c r="GB155" s="275"/>
      <c r="GC155" s="275"/>
      <c r="GD155" s="275"/>
      <c r="GE155" s="275"/>
      <c r="GF155" s="275"/>
      <c r="GG155" s="275"/>
      <c r="GH155" s="275"/>
      <c r="GI155" s="275"/>
      <c r="GJ155" s="275"/>
      <c r="GK155" s="275"/>
      <c r="GL155" s="275"/>
      <c r="GM155" s="275"/>
      <c r="GN155" s="275"/>
      <c r="GO155" s="275"/>
      <c r="GP155" s="275"/>
      <c r="GQ155" s="275"/>
      <c r="GR155" s="275"/>
      <c r="GS155" s="275"/>
      <c r="GT155" s="275"/>
      <c r="GU155" s="275"/>
      <c r="GV155" s="275"/>
      <c r="GW155" s="275"/>
      <c r="GX155" s="275"/>
      <c r="GY155" s="275"/>
      <c r="GZ155" s="275"/>
      <c r="HA155" s="275"/>
      <c r="HB155" s="275"/>
      <c r="HC155" s="275"/>
      <c r="HD155" s="275"/>
      <c r="HE155" s="275"/>
      <c r="HF155" s="275"/>
      <c r="HG155" s="311"/>
      <c r="HH155" s="310"/>
      <c r="HI155" s="276"/>
      <c r="HJ155" s="276"/>
      <c r="HK155" s="276"/>
      <c r="HL155" s="276"/>
      <c r="HM155" s="276"/>
      <c r="HN155" s="276"/>
      <c r="HO155" s="276"/>
      <c r="HP155" s="276"/>
      <c r="HQ155" s="276"/>
      <c r="HR155" s="276"/>
      <c r="HS155" s="276"/>
      <c r="HT155" s="276"/>
      <c r="HU155" s="276"/>
      <c r="HV155" s="276"/>
      <c r="HW155" s="276"/>
      <c r="HX155" s="276"/>
      <c r="HY155" s="276"/>
      <c r="HZ155" s="276"/>
      <c r="IA155" s="276"/>
      <c r="IB155" s="276"/>
      <c r="IC155" s="276"/>
      <c r="ID155" s="276"/>
      <c r="IE155" s="276"/>
      <c r="IF155" s="276"/>
      <c r="IG155" s="276"/>
      <c r="IH155" s="276"/>
      <c r="II155" s="276"/>
      <c r="IJ155" s="276"/>
      <c r="IK155" s="276"/>
      <c r="IL155" s="276"/>
      <c r="IM155" s="276"/>
      <c r="IN155" s="276"/>
      <c r="IO155" s="276"/>
      <c r="IP155" s="276"/>
      <c r="IQ155" s="276"/>
      <c r="IR155" s="276"/>
      <c r="IS155" s="276"/>
      <c r="IT155" s="276"/>
      <c r="IU155" s="276"/>
      <c r="IV155" s="276"/>
      <c r="IW155" s="276"/>
      <c r="IX155" s="276"/>
      <c r="IY155" s="276"/>
      <c r="IZ155" s="276"/>
      <c r="JA155" s="276"/>
      <c r="JB155" s="276"/>
      <c r="JC155" s="276"/>
      <c r="JD155" s="276"/>
    </row>
    <row r="156" spans="1:264" ht="13.5" customHeight="1" thickBot="1" x14ac:dyDescent="0.25">
      <c r="A156" s="7">
        <v>123</v>
      </c>
      <c r="B156" s="198" t="s">
        <v>694</v>
      </c>
      <c r="C156" s="198" t="s">
        <v>273</v>
      </c>
      <c r="D156" s="7" t="s">
        <v>274</v>
      </c>
      <c r="E156" s="197" t="s">
        <v>298</v>
      </c>
      <c r="F156" s="198" t="s">
        <v>722</v>
      </c>
      <c r="G156" s="199" t="s">
        <v>370</v>
      </c>
      <c r="H156" s="7"/>
      <c r="I156" s="199">
        <v>12</v>
      </c>
      <c r="J156" s="199" t="s">
        <v>389</v>
      </c>
      <c r="K156" s="199" t="s">
        <v>390</v>
      </c>
      <c r="L156" s="7" t="s">
        <v>391</v>
      </c>
      <c r="M156" s="202">
        <v>2</v>
      </c>
      <c r="N156" s="296" t="s">
        <v>727</v>
      </c>
      <c r="O156" s="213" t="s">
        <v>174</v>
      </c>
      <c r="P156" s="214" t="s">
        <v>178</v>
      </c>
      <c r="Q156" s="256">
        <v>30237308</v>
      </c>
      <c r="R156" s="257" t="s">
        <v>728</v>
      </c>
      <c r="S156" s="258" t="s">
        <v>729</v>
      </c>
      <c r="T156" s="259" t="s">
        <v>730</v>
      </c>
      <c r="U156" s="394"/>
      <c r="V156" s="394">
        <v>3185696957</v>
      </c>
      <c r="W156" s="7" t="s">
        <v>695</v>
      </c>
      <c r="X156" s="199">
        <f t="shared" si="36"/>
        <v>8</v>
      </c>
      <c r="Y156" s="198" t="s">
        <v>305</v>
      </c>
      <c r="Z156" s="199"/>
      <c r="AA156" s="199"/>
      <c r="AB156" s="207"/>
      <c r="AC156" s="7"/>
      <c r="AD156" s="7"/>
      <c r="AE156" s="199">
        <f t="shared" si="29"/>
        <v>8</v>
      </c>
      <c r="AF156" s="199">
        <v>0</v>
      </c>
      <c r="AG156" s="199">
        <f>SUM(AE156:AF156)</f>
        <v>8</v>
      </c>
      <c r="AH156" s="209"/>
      <c r="AI156" s="209">
        <f t="shared" si="26"/>
        <v>0</v>
      </c>
      <c r="AJ156" s="209">
        <f t="shared" si="27"/>
        <v>0</v>
      </c>
      <c r="AK156" s="209">
        <f t="shared" ref="AK156" si="39">SUM(AI156:AJ156)</f>
        <v>0</v>
      </c>
      <c r="AL156" s="199"/>
      <c r="AM156" s="199"/>
      <c r="AN156" s="199"/>
      <c r="AO156" s="199"/>
      <c r="AP156" s="199"/>
      <c r="AQ156" s="7"/>
      <c r="AR156" s="7"/>
      <c r="AS156" s="7"/>
      <c r="AT156" s="199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308"/>
      <c r="CQ156" s="308"/>
      <c r="CR156" s="308"/>
      <c r="CS156" s="308"/>
      <c r="CT156" s="308"/>
      <c r="CU156" s="308"/>
      <c r="CV156" s="308"/>
      <c r="CW156" s="308"/>
      <c r="CX156" s="308"/>
      <c r="CY156" s="308"/>
      <c r="CZ156" s="308"/>
      <c r="DA156" s="308"/>
      <c r="DB156" s="308"/>
      <c r="DC156" s="308"/>
      <c r="DD156" s="308"/>
      <c r="DE156" s="308"/>
      <c r="DF156" s="308"/>
      <c r="DG156" s="308"/>
      <c r="DH156" s="308"/>
      <c r="DI156" s="308"/>
      <c r="DJ156" s="308"/>
      <c r="DK156" s="308"/>
      <c r="DL156" s="308"/>
      <c r="DM156" s="308"/>
      <c r="DN156" s="308"/>
      <c r="DO156" s="308"/>
      <c r="DP156" s="308"/>
      <c r="DQ156" s="308"/>
      <c r="DR156" s="308"/>
      <c r="DS156" s="308"/>
      <c r="DT156" s="308"/>
      <c r="DU156" s="308"/>
      <c r="DV156" s="308"/>
      <c r="DW156" s="308"/>
      <c r="DX156" s="308"/>
      <c r="DY156" s="308"/>
      <c r="DZ156" s="308"/>
      <c r="EA156" s="308"/>
      <c r="EB156" s="308"/>
      <c r="EC156" s="308"/>
      <c r="ED156" s="308"/>
      <c r="EE156" s="308"/>
      <c r="EF156" s="308"/>
      <c r="EG156" s="308"/>
      <c r="EH156" s="308"/>
      <c r="EI156" s="308"/>
      <c r="EJ156" s="308"/>
      <c r="EK156" s="308"/>
      <c r="EL156" s="308"/>
      <c r="EM156" s="308"/>
      <c r="EN156" s="308"/>
      <c r="EO156" s="308"/>
      <c r="EP156" s="308"/>
      <c r="EQ156" s="308"/>
      <c r="ER156" s="308"/>
      <c r="ES156" s="308"/>
      <c r="ET156" s="308"/>
      <c r="EU156" s="308"/>
      <c r="EV156" s="308"/>
      <c r="EW156" s="308"/>
      <c r="EX156" s="308"/>
      <c r="EY156" s="308"/>
      <c r="EZ156" s="308"/>
      <c r="FA156" s="308"/>
      <c r="FB156" s="308"/>
      <c r="FC156" s="308"/>
      <c r="FD156" s="308"/>
      <c r="FE156" s="308"/>
      <c r="FF156" s="308"/>
      <c r="FG156" s="308"/>
      <c r="FH156" s="308"/>
      <c r="FI156" s="308"/>
      <c r="FJ156" s="308"/>
      <c r="FK156" s="308"/>
      <c r="FL156" s="308"/>
      <c r="FM156" s="308"/>
      <c r="FN156" s="308"/>
      <c r="FO156" s="308"/>
      <c r="FP156" s="308"/>
      <c r="FQ156" s="308"/>
      <c r="FR156" s="308"/>
      <c r="FS156" s="308"/>
      <c r="FT156" s="308"/>
      <c r="FU156" s="308"/>
      <c r="FV156" s="308"/>
      <c r="FW156" s="308"/>
      <c r="FX156" s="308"/>
      <c r="FY156" s="308"/>
      <c r="FZ156" s="308"/>
      <c r="GA156" s="308"/>
      <c r="GB156" s="308"/>
      <c r="GC156" s="308"/>
      <c r="GD156" s="308"/>
      <c r="GE156" s="308"/>
      <c r="GF156" s="308"/>
      <c r="GG156" s="308"/>
      <c r="GH156" s="308"/>
      <c r="GI156" s="308"/>
      <c r="GJ156" s="308"/>
      <c r="GK156" s="308"/>
      <c r="GL156" s="308"/>
      <c r="GM156" s="308"/>
      <c r="GN156" s="308"/>
      <c r="GO156" s="308"/>
      <c r="GP156" s="308"/>
      <c r="GQ156" s="308"/>
      <c r="GR156" s="308"/>
      <c r="GS156" s="308"/>
      <c r="GT156" s="308"/>
      <c r="GU156" s="308"/>
      <c r="GV156" s="308"/>
      <c r="GW156" s="308"/>
      <c r="GX156" s="308"/>
      <c r="GY156" s="308"/>
      <c r="GZ156" s="308"/>
      <c r="HA156" s="308"/>
      <c r="HB156" s="308"/>
      <c r="HC156" s="308"/>
      <c r="HD156" s="308"/>
      <c r="HE156" s="308"/>
      <c r="HF156" s="308"/>
      <c r="HG156" s="312"/>
      <c r="HH156" s="313"/>
    </row>
    <row r="157" spans="1:264" ht="13.5" customHeight="1" thickBot="1" x14ac:dyDescent="0.25">
      <c r="A157" s="7">
        <v>123</v>
      </c>
      <c r="B157" s="198" t="s">
        <v>694</v>
      </c>
      <c r="C157" s="198" t="s">
        <v>273</v>
      </c>
      <c r="D157" s="7" t="s">
        <v>274</v>
      </c>
      <c r="E157" s="197" t="s">
        <v>298</v>
      </c>
      <c r="F157" s="198" t="s">
        <v>722</v>
      </c>
      <c r="G157" s="199" t="s">
        <v>370</v>
      </c>
      <c r="H157" s="7"/>
      <c r="I157" s="199">
        <v>12</v>
      </c>
      <c r="J157" s="199" t="s">
        <v>389</v>
      </c>
      <c r="K157" s="199" t="s">
        <v>390</v>
      </c>
      <c r="L157" s="7" t="s">
        <v>391</v>
      </c>
      <c r="M157" s="202">
        <v>2</v>
      </c>
      <c r="N157" s="369" t="s">
        <v>667</v>
      </c>
      <c r="O157" s="370" t="s">
        <v>181</v>
      </c>
      <c r="P157" s="371" t="s">
        <v>230</v>
      </c>
      <c r="Q157" s="372">
        <v>59834935</v>
      </c>
      <c r="R157" s="373" t="s">
        <v>229</v>
      </c>
      <c r="S157" s="374" t="s">
        <v>668</v>
      </c>
      <c r="T157" s="375" t="s">
        <v>669</v>
      </c>
      <c r="U157" s="376"/>
      <c r="V157" s="377">
        <v>3122273896</v>
      </c>
      <c r="W157" s="7" t="s">
        <v>695</v>
      </c>
      <c r="X157" s="199">
        <f t="shared" si="36"/>
        <v>8</v>
      </c>
      <c r="Y157" s="198"/>
      <c r="Z157" s="199"/>
      <c r="AA157" s="199"/>
      <c r="AB157" s="207" t="s">
        <v>306</v>
      </c>
      <c r="AC157" s="7"/>
      <c r="AD157" s="7"/>
      <c r="AE157" s="199">
        <v>0</v>
      </c>
      <c r="AF157" s="199">
        <v>8</v>
      </c>
      <c r="AG157" s="199">
        <f>SUM(AE157:AF157)</f>
        <v>8</v>
      </c>
      <c r="AH157" s="209"/>
      <c r="AI157" s="209">
        <f t="shared" si="26"/>
        <v>0</v>
      </c>
      <c r="AJ157" s="209">
        <f t="shared" si="27"/>
        <v>0</v>
      </c>
      <c r="AK157" s="209">
        <f t="shared" si="28"/>
        <v>0</v>
      </c>
      <c r="AL157" s="199"/>
      <c r="AM157" s="199"/>
      <c r="AN157" s="199"/>
      <c r="AO157" s="199"/>
      <c r="AP157" s="199"/>
      <c r="AQ157" s="7" t="s">
        <v>751</v>
      </c>
      <c r="AR157" s="7"/>
      <c r="AS157" s="7"/>
      <c r="AT157" s="199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308"/>
      <c r="CQ157" s="308"/>
      <c r="CR157" s="308"/>
      <c r="CS157" s="308"/>
      <c r="CT157" s="308"/>
      <c r="CU157" s="308"/>
      <c r="CV157" s="308"/>
      <c r="CW157" s="308"/>
      <c r="CX157" s="308"/>
      <c r="CY157" s="308"/>
      <c r="CZ157" s="308"/>
      <c r="DA157" s="308"/>
      <c r="DB157" s="308"/>
      <c r="DC157" s="308"/>
      <c r="DD157" s="308"/>
      <c r="DE157" s="308"/>
      <c r="DF157" s="308"/>
      <c r="DG157" s="308"/>
      <c r="DH157" s="308"/>
      <c r="DI157" s="308"/>
      <c r="DJ157" s="308"/>
      <c r="DK157" s="308"/>
      <c r="DL157" s="308"/>
      <c r="DM157" s="308"/>
      <c r="DN157" s="308"/>
      <c r="DO157" s="308"/>
      <c r="DP157" s="308"/>
      <c r="DQ157" s="308"/>
      <c r="DR157" s="308"/>
      <c r="DS157" s="308"/>
      <c r="DT157" s="308"/>
      <c r="DU157" s="308"/>
      <c r="DV157" s="308"/>
      <c r="DW157" s="308"/>
      <c r="DX157" s="308"/>
      <c r="DY157" s="308"/>
      <c r="DZ157" s="308"/>
      <c r="EA157" s="308"/>
      <c r="EB157" s="308"/>
      <c r="EC157" s="308"/>
      <c r="ED157" s="308"/>
      <c r="EE157" s="308"/>
      <c r="EF157" s="308"/>
      <c r="EG157" s="308"/>
      <c r="EH157" s="308"/>
      <c r="EI157" s="308"/>
      <c r="EJ157" s="308"/>
      <c r="EK157" s="308"/>
      <c r="EL157" s="308"/>
      <c r="EM157" s="308"/>
      <c r="EN157" s="308"/>
      <c r="EO157" s="308"/>
      <c r="EP157" s="308"/>
      <c r="EQ157" s="308"/>
      <c r="ER157" s="308"/>
      <c r="ES157" s="308"/>
      <c r="ET157" s="308"/>
      <c r="EU157" s="308"/>
      <c r="EV157" s="308"/>
      <c r="EW157" s="308"/>
      <c r="EX157" s="308"/>
      <c r="EY157" s="308"/>
      <c r="EZ157" s="308"/>
      <c r="FA157" s="308"/>
      <c r="FB157" s="308"/>
      <c r="FC157" s="308"/>
      <c r="FD157" s="308"/>
      <c r="FE157" s="308"/>
      <c r="FF157" s="308"/>
      <c r="FG157" s="308"/>
      <c r="FH157" s="308"/>
      <c r="FI157" s="308"/>
      <c r="FJ157" s="308"/>
      <c r="FK157" s="308"/>
      <c r="FL157" s="308"/>
      <c r="FM157" s="308"/>
      <c r="FN157" s="308"/>
      <c r="FO157" s="308"/>
      <c r="FP157" s="308"/>
      <c r="FQ157" s="308"/>
      <c r="FR157" s="308"/>
      <c r="FS157" s="308"/>
      <c r="FT157" s="308"/>
      <c r="FU157" s="308"/>
      <c r="FV157" s="308"/>
      <c r="FW157" s="308"/>
      <c r="FX157" s="308"/>
      <c r="FY157" s="308"/>
      <c r="FZ157" s="308"/>
      <c r="GA157" s="308"/>
      <c r="GB157" s="308"/>
      <c r="GC157" s="308"/>
      <c r="GD157" s="308"/>
      <c r="GE157" s="308"/>
      <c r="GF157" s="308"/>
      <c r="GG157" s="308"/>
      <c r="GH157" s="308"/>
      <c r="GI157" s="308"/>
      <c r="GJ157" s="308"/>
      <c r="GK157" s="308"/>
      <c r="GL157" s="308"/>
      <c r="GM157" s="308"/>
      <c r="GN157" s="308"/>
      <c r="GO157" s="308"/>
      <c r="GP157" s="308"/>
      <c r="GQ157" s="308"/>
      <c r="GR157" s="308"/>
      <c r="GS157" s="308"/>
      <c r="GT157" s="308"/>
      <c r="GU157" s="308"/>
      <c r="GV157" s="308"/>
      <c r="GW157" s="308"/>
      <c r="GX157" s="308"/>
      <c r="GY157" s="308"/>
      <c r="GZ157" s="308"/>
      <c r="HA157" s="308"/>
      <c r="HB157" s="308"/>
      <c r="HC157" s="308"/>
      <c r="HD157" s="308"/>
      <c r="HE157" s="308"/>
      <c r="HF157" s="308"/>
      <c r="HG157" s="312"/>
      <c r="HH157" s="313"/>
    </row>
    <row r="158" spans="1:264" s="196" customFormat="1" ht="13.5" customHeight="1" x14ac:dyDescent="0.2">
      <c r="A158" s="196">
        <v>124</v>
      </c>
      <c r="B158" s="270" t="s">
        <v>694</v>
      </c>
      <c r="C158" s="270" t="s">
        <v>273</v>
      </c>
      <c r="D158" s="196" t="s">
        <v>274</v>
      </c>
      <c r="E158" s="273" t="s">
        <v>275</v>
      </c>
      <c r="F158" s="270" t="s">
        <v>722</v>
      </c>
      <c r="G158" s="271" t="s">
        <v>370</v>
      </c>
      <c r="H158" s="201"/>
      <c r="I158" s="271">
        <v>14</v>
      </c>
      <c r="J158" s="271" t="s">
        <v>396</v>
      </c>
      <c r="K158" s="271" t="s">
        <v>397</v>
      </c>
      <c r="L158" s="201" t="s">
        <v>398</v>
      </c>
      <c r="M158" s="281">
        <v>4</v>
      </c>
      <c r="N158" s="348" t="s">
        <v>741</v>
      </c>
      <c r="O158" s="213" t="s">
        <v>174</v>
      </c>
      <c r="P158" s="214" t="s">
        <v>230</v>
      </c>
      <c r="Q158" s="256">
        <v>30392453</v>
      </c>
      <c r="R158" s="257" t="s">
        <v>438</v>
      </c>
      <c r="S158" s="258" t="s">
        <v>742</v>
      </c>
      <c r="T158" s="399" t="s">
        <v>743</v>
      </c>
      <c r="U158" s="394"/>
      <c r="V158" s="394" t="s">
        <v>744</v>
      </c>
      <c r="W158" s="7" t="s">
        <v>695</v>
      </c>
      <c r="X158" s="199">
        <f t="shared" si="36"/>
        <v>16</v>
      </c>
      <c r="Y158" s="270" t="s">
        <v>395</v>
      </c>
      <c r="Z158" s="273"/>
      <c r="AA158" s="273"/>
      <c r="AB158" s="274" t="s">
        <v>343</v>
      </c>
      <c r="AC158" s="7"/>
      <c r="AD158" s="7"/>
      <c r="AE158" s="199">
        <f t="shared" si="29"/>
        <v>16</v>
      </c>
      <c r="AF158" s="199">
        <f t="shared" si="30"/>
        <v>16</v>
      </c>
      <c r="AG158" s="199">
        <f t="shared" si="25"/>
        <v>32</v>
      </c>
      <c r="AH158" s="209"/>
      <c r="AI158" s="209">
        <f t="shared" si="26"/>
        <v>0</v>
      </c>
      <c r="AJ158" s="209">
        <f t="shared" si="27"/>
        <v>0</v>
      </c>
      <c r="AK158" s="209">
        <f t="shared" si="28"/>
        <v>0</v>
      </c>
      <c r="AL158" s="199"/>
      <c r="AM158" s="199"/>
      <c r="AN158" s="199"/>
      <c r="AO158" s="199"/>
      <c r="AP158" s="199"/>
      <c r="AR158" s="7"/>
      <c r="AS158" s="7"/>
      <c r="AT158" s="199"/>
      <c r="AU158" s="275"/>
      <c r="AV158" s="275"/>
      <c r="AW158" s="275"/>
      <c r="AX158" s="275"/>
      <c r="AY158" s="275"/>
      <c r="AZ158" s="275"/>
      <c r="BA158" s="275"/>
      <c r="BB158" s="275"/>
      <c r="BC158" s="275"/>
      <c r="BD158" s="275"/>
      <c r="BE158" s="275"/>
      <c r="BF158" s="275"/>
      <c r="BG158" s="275"/>
      <c r="BH158" s="275"/>
      <c r="BI158" s="275"/>
      <c r="BJ158" s="275"/>
      <c r="BK158" s="275"/>
      <c r="BL158" s="275"/>
      <c r="BM158" s="275"/>
      <c r="BN158" s="275"/>
      <c r="BO158" s="275"/>
      <c r="BP158" s="275"/>
      <c r="BQ158" s="275"/>
      <c r="BR158" s="275"/>
      <c r="BS158" s="275"/>
      <c r="BT158" s="275"/>
      <c r="BU158" s="275"/>
      <c r="BV158" s="275"/>
      <c r="BW158" s="275"/>
      <c r="BX158" s="275"/>
      <c r="BY158" s="275"/>
      <c r="BZ158" s="275"/>
      <c r="CA158" s="275"/>
      <c r="CB158" s="275"/>
      <c r="CC158" s="275"/>
      <c r="CD158" s="275"/>
      <c r="CE158" s="275"/>
      <c r="CF158" s="275"/>
      <c r="CG158" s="275"/>
      <c r="CH158" s="275"/>
      <c r="CI158" s="275"/>
      <c r="CJ158" s="275"/>
      <c r="CK158" s="275"/>
      <c r="CL158" s="275"/>
      <c r="CM158" s="275"/>
      <c r="CN158" s="275"/>
      <c r="CO158" s="275"/>
      <c r="CP158" s="275"/>
      <c r="CQ158" s="275"/>
      <c r="CR158" s="275"/>
      <c r="CS158" s="275"/>
      <c r="CT158" s="275"/>
      <c r="CU158" s="275"/>
      <c r="CV158" s="275"/>
      <c r="CW158" s="275"/>
      <c r="CX158" s="275"/>
      <c r="CY158" s="275"/>
      <c r="CZ158" s="275"/>
      <c r="DA158" s="275"/>
      <c r="DB158" s="275"/>
      <c r="DC158" s="275"/>
      <c r="DD158" s="275"/>
      <c r="DE158" s="275"/>
      <c r="DF158" s="275"/>
      <c r="DG158" s="275"/>
      <c r="DH158" s="275"/>
      <c r="DI158" s="275"/>
      <c r="DJ158" s="275"/>
      <c r="DK158" s="275"/>
      <c r="DL158" s="275"/>
      <c r="DM158" s="275"/>
      <c r="DN158" s="275"/>
      <c r="DO158" s="275"/>
      <c r="DP158" s="275"/>
      <c r="DQ158" s="275"/>
      <c r="DR158" s="275"/>
      <c r="DS158" s="275"/>
      <c r="DT158" s="275"/>
      <c r="DU158" s="275"/>
      <c r="DV158" s="275"/>
      <c r="DW158" s="275"/>
      <c r="DX158" s="275"/>
      <c r="DY158" s="275"/>
      <c r="DZ158" s="275"/>
      <c r="EA158" s="275"/>
      <c r="EB158" s="275"/>
      <c r="EC158" s="275"/>
      <c r="ED158" s="275"/>
      <c r="EE158" s="275"/>
      <c r="EF158" s="275"/>
      <c r="EG158" s="275"/>
      <c r="EH158" s="275"/>
      <c r="EI158" s="275"/>
      <c r="EJ158" s="275"/>
      <c r="EK158" s="275"/>
      <c r="EL158" s="275"/>
      <c r="EM158" s="275"/>
      <c r="EN158" s="275"/>
      <c r="EO158" s="275"/>
      <c r="EP158" s="275"/>
      <c r="EQ158" s="275"/>
      <c r="ER158" s="275"/>
      <c r="ES158" s="275"/>
      <c r="ET158" s="275"/>
      <c r="EU158" s="275"/>
      <c r="EV158" s="275"/>
      <c r="EW158" s="275"/>
      <c r="EX158" s="275"/>
      <c r="EY158" s="275"/>
      <c r="EZ158" s="275"/>
      <c r="FA158" s="275"/>
      <c r="FB158" s="275"/>
      <c r="FC158" s="275"/>
      <c r="FD158" s="275"/>
      <c r="FE158" s="275"/>
      <c r="FF158" s="275"/>
      <c r="FG158" s="275"/>
      <c r="FH158" s="275"/>
      <c r="FI158" s="275"/>
      <c r="FJ158" s="275"/>
      <c r="FK158" s="275"/>
      <c r="FL158" s="275"/>
      <c r="FM158" s="275"/>
      <c r="FN158" s="275"/>
      <c r="FO158" s="275"/>
      <c r="FP158" s="275"/>
      <c r="FQ158" s="275"/>
      <c r="FR158" s="275"/>
      <c r="FS158" s="275"/>
      <c r="FT158" s="275"/>
      <c r="FU158" s="275"/>
      <c r="FV158" s="275"/>
      <c r="FW158" s="275"/>
      <c r="FX158" s="275"/>
      <c r="FY158" s="275"/>
      <c r="FZ158" s="275"/>
      <c r="GA158" s="275"/>
      <c r="GB158" s="275"/>
      <c r="GC158" s="275"/>
      <c r="GD158" s="275"/>
      <c r="GE158" s="275"/>
      <c r="GF158" s="275"/>
      <c r="GG158" s="275"/>
      <c r="GH158" s="275"/>
      <c r="GI158" s="275"/>
      <c r="GJ158" s="275"/>
      <c r="GK158" s="275"/>
      <c r="GL158" s="275"/>
      <c r="GM158" s="275"/>
      <c r="GN158" s="275"/>
      <c r="GO158" s="275"/>
      <c r="GP158" s="275"/>
      <c r="GQ158" s="275"/>
      <c r="GR158" s="275"/>
      <c r="GS158" s="275"/>
      <c r="GT158" s="275"/>
      <c r="GU158" s="275"/>
      <c r="GV158" s="275"/>
      <c r="GW158" s="275"/>
      <c r="GX158" s="275"/>
      <c r="GY158" s="275"/>
      <c r="GZ158" s="275"/>
      <c r="HA158" s="275"/>
      <c r="HB158" s="275"/>
      <c r="HC158" s="275"/>
      <c r="HD158" s="275"/>
      <c r="HE158" s="275"/>
      <c r="HF158" s="275"/>
      <c r="HG158" s="311"/>
      <c r="HH158" s="310"/>
      <c r="HI158" s="276"/>
      <c r="HJ158" s="276"/>
      <c r="HK158" s="276"/>
      <c r="HL158" s="276"/>
      <c r="HM158" s="276"/>
      <c r="HN158" s="276"/>
      <c r="HO158" s="276"/>
      <c r="HP158" s="276"/>
      <c r="HQ158" s="276"/>
      <c r="HR158" s="276"/>
      <c r="HS158" s="276"/>
      <c r="HT158" s="276"/>
      <c r="HU158" s="276"/>
      <c r="HV158" s="276"/>
      <c r="HW158" s="276"/>
      <c r="HX158" s="276"/>
      <c r="HY158" s="276"/>
      <c r="HZ158" s="276"/>
      <c r="IA158" s="276"/>
      <c r="IB158" s="276"/>
      <c r="IC158" s="276"/>
      <c r="ID158" s="276"/>
      <c r="IE158" s="276"/>
      <c r="IF158" s="276"/>
      <c r="IG158" s="276"/>
      <c r="IH158" s="276"/>
      <c r="II158" s="276"/>
      <c r="IJ158" s="276"/>
      <c r="IK158" s="276"/>
      <c r="IL158" s="276"/>
      <c r="IM158" s="276"/>
      <c r="IN158" s="276"/>
      <c r="IO158" s="276"/>
      <c r="IP158" s="276"/>
      <c r="IQ158" s="276"/>
      <c r="IR158" s="276"/>
      <c r="IS158" s="276"/>
      <c r="IT158" s="276"/>
      <c r="IU158" s="276"/>
      <c r="IV158" s="276"/>
      <c r="IW158" s="276"/>
      <c r="IX158" s="276"/>
      <c r="IY158" s="276"/>
      <c r="IZ158" s="276"/>
      <c r="JA158" s="276"/>
      <c r="JB158" s="276"/>
      <c r="JC158" s="276"/>
      <c r="JD158" s="276"/>
    </row>
    <row r="159" spans="1:264" s="276" customFormat="1" ht="13.5" customHeight="1" x14ac:dyDescent="0.2">
      <c r="A159" s="196">
        <v>125</v>
      </c>
      <c r="B159" s="270" t="s">
        <v>694</v>
      </c>
      <c r="C159" s="270" t="s">
        <v>273</v>
      </c>
      <c r="D159" s="196" t="s">
        <v>274</v>
      </c>
      <c r="E159" s="197" t="s">
        <v>322</v>
      </c>
      <c r="F159" s="270" t="s">
        <v>722</v>
      </c>
      <c r="G159" s="271" t="s">
        <v>370</v>
      </c>
      <c r="H159" s="200"/>
      <c r="I159" s="271">
        <v>11</v>
      </c>
      <c r="J159" s="271" t="s">
        <v>371</v>
      </c>
      <c r="K159" s="271" t="s">
        <v>372</v>
      </c>
      <c r="L159" s="201" t="s">
        <v>373</v>
      </c>
      <c r="M159" s="271">
        <v>4</v>
      </c>
      <c r="N159" s="243" t="s">
        <v>752</v>
      </c>
      <c r="O159" s="213" t="s">
        <v>174</v>
      </c>
      <c r="P159" s="214" t="s">
        <v>178</v>
      </c>
      <c r="Q159" s="316">
        <v>1014185525</v>
      </c>
      <c r="R159" s="245" t="s">
        <v>176</v>
      </c>
      <c r="S159" s="317" t="s">
        <v>753</v>
      </c>
      <c r="T159" s="334" t="s">
        <v>754</v>
      </c>
      <c r="U159" s="352"/>
      <c r="V159" s="352">
        <v>3002135133</v>
      </c>
      <c r="W159" s="7" t="s">
        <v>695</v>
      </c>
      <c r="X159" s="199">
        <f t="shared" si="36"/>
        <v>16</v>
      </c>
      <c r="Y159" s="270" t="s">
        <v>456</v>
      </c>
      <c r="Z159" s="271"/>
      <c r="AA159" s="271"/>
      <c r="AB159" s="274" t="s">
        <v>334</v>
      </c>
      <c r="AC159" s="200"/>
      <c r="AD159" s="200"/>
      <c r="AE159" s="199">
        <f t="shared" si="29"/>
        <v>16</v>
      </c>
      <c r="AF159" s="199">
        <f t="shared" si="30"/>
        <v>16</v>
      </c>
      <c r="AG159" s="199">
        <f t="shared" si="25"/>
        <v>32</v>
      </c>
      <c r="AH159" s="209"/>
      <c r="AI159" s="209">
        <f t="shared" si="26"/>
        <v>0</v>
      </c>
      <c r="AJ159" s="209">
        <f t="shared" si="27"/>
        <v>0</v>
      </c>
      <c r="AK159" s="209">
        <f t="shared" si="28"/>
        <v>0</v>
      </c>
      <c r="AL159" s="199"/>
      <c r="AM159" s="199"/>
      <c r="AN159" s="199"/>
      <c r="AO159" s="199"/>
      <c r="AP159" s="199"/>
      <c r="AQ159" s="196"/>
      <c r="AR159" s="7"/>
      <c r="AS159" s="7"/>
      <c r="AT159" s="199"/>
      <c r="AU159" s="275"/>
      <c r="AV159" s="275"/>
      <c r="AW159" s="275"/>
      <c r="AX159" s="275"/>
      <c r="AY159" s="275"/>
      <c r="AZ159" s="275"/>
      <c r="BA159" s="275"/>
      <c r="BB159" s="275"/>
      <c r="BC159" s="275"/>
      <c r="BD159" s="275"/>
      <c r="BE159" s="275"/>
      <c r="BF159" s="275"/>
      <c r="BG159" s="275"/>
      <c r="BH159" s="275"/>
      <c r="BI159" s="275"/>
      <c r="BJ159" s="275"/>
      <c r="BK159" s="275"/>
      <c r="BL159" s="275"/>
      <c r="BM159" s="275"/>
      <c r="BN159" s="275"/>
      <c r="BO159" s="275"/>
      <c r="BP159" s="275"/>
      <c r="BQ159" s="275"/>
      <c r="BR159" s="275"/>
      <c r="BS159" s="275"/>
      <c r="BT159" s="275"/>
      <c r="BU159" s="275"/>
      <c r="BV159" s="275"/>
      <c r="BW159" s="275"/>
      <c r="BX159" s="275"/>
      <c r="BY159" s="275"/>
      <c r="BZ159" s="275"/>
      <c r="CA159" s="275"/>
      <c r="CB159" s="275"/>
      <c r="CC159" s="275"/>
      <c r="CD159" s="275"/>
      <c r="CE159" s="275"/>
      <c r="CF159" s="275"/>
      <c r="CG159" s="275"/>
      <c r="CH159" s="275"/>
      <c r="CI159" s="275"/>
      <c r="CJ159" s="275"/>
      <c r="CK159" s="275"/>
      <c r="CL159" s="275"/>
      <c r="CM159" s="275"/>
      <c r="CN159" s="275"/>
      <c r="CO159" s="275"/>
      <c r="CP159" s="275"/>
      <c r="CQ159" s="275"/>
      <c r="CR159" s="275"/>
      <c r="CS159" s="275"/>
      <c r="CT159" s="275"/>
      <c r="CU159" s="275"/>
      <c r="CV159" s="275"/>
      <c r="CW159" s="275"/>
      <c r="CX159" s="275"/>
      <c r="CY159" s="275"/>
      <c r="CZ159" s="275"/>
      <c r="DA159" s="275"/>
      <c r="DB159" s="275"/>
      <c r="DC159" s="275"/>
      <c r="DD159" s="275"/>
      <c r="DE159" s="275"/>
      <c r="DF159" s="275"/>
      <c r="DG159" s="275"/>
      <c r="DH159" s="275"/>
      <c r="DI159" s="275"/>
      <c r="DJ159" s="275"/>
      <c r="DK159" s="275"/>
      <c r="DL159" s="275"/>
      <c r="DM159" s="275"/>
      <c r="DN159" s="275"/>
      <c r="DO159" s="275"/>
      <c r="DP159" s="275"/>
      <c r="DQ159" s="275"/>
      <c r="DR159" s="275"/>
      <c r="DS159" s="275"/>
      <c r="DT159" s="275"/>
      <c r="DU159" s="275"/>
      <c r="DV159" s="275"/>
      <c r="DW159" s="275"/>
      <c r="DX159" s="275"/>
      <c r="DY159" s="275"/>
      <c r="DZ159" s="275"/>
      <c r="EA159" s="275"/>
      <c r="EB159" s="275"/>
      <c r="EC159" s="275"/>
      <c r="ED159" s="275"/>
      <c r="EE159" s="275"/>
      <c r="EF159" s="275"/>
      <c r="EG159" s="275"/>
      <c r="EH159" s="275"/>
      <c r="EI159" s="275"/>
      <c r="EJ159" s="275"/>
      <c r="EK159" s="275"/>
      <c r="EL159" s="275"/>
      <c r="EM159" s="275"/>
      <c r="EN159" s="275"/>
      <c r="EO159" s="275"/>
      <c r="EP159" s="275"/>
      <c r="EQ159" s="275"/>
      <c r="ER159" s="275"/>
      <c r="ES159" s="275"/>
      <c r="ET159" s="275"/>
      <c r="EU159" s="275"/>
      <c r="EV159" s="275"/>
      <c r="EW159" s="275"/>
      <c r="EX159" s="275"/>
      <c r="EY159" s="275"/>
      <c r="EZ159" s="275"/>
      <c r="FA159" s="275"/>
      <c r="FB159" s="275"/>
      <c r="FC159" s="275"/>
      <c r="FD159" s="275"/>
      <c r="FE159" s="275"/>
      <c r="FF159" s="275"/>
      <c r="FG159" s="275"/>
      <c r="FH159" s="275"/>
      <c r="FI159" s="275"/>
      <c r="FJ159" s="275"/>
      <c r="FK159" s="275"/>
      <c r="FL159" s="275"/>
      <c r="FM159" s="275"/>
      <c r="FN159" s="275"/>
      <c r="FO159" s="275"/>
      <c r="FP159" s="275"/>
      <c r="FQ159" s="275"/>
      <c r="FR159" s="275"/>
      <c r="FS159" s="275"/>
      <c r="FT159" s="275"/>
      <c r="FU159" s="275"/>
      <c r="FV159" s="275"/>
      <c r="FW159" s="275"/>
      <c r="FX159" s="275"/>
      <c r="FY159" s="275"/>
      <c r="FZ159" s="275"/>
      <c r="GA159" s="275"/>
      <c r="GB159" s="275"/>
      <c r="GC159" s="275"/>
      <c r="GD159" s="275"/>
      <c r="GE159" s="275"/>
      <c r="GF159" s="275"/>
      <c r="GG159" s="275"/>
      <c r="GH159" s="275"/>
      <c r="GI159" s="275"/>
      <c r="GJ159" s="275"/>
      <c r="GK159" s="275"/>
      <c r="GL159" s="275"/>
      <c r="GM159" s="275"/>
      <c r="GN159" s="275"/>
      <c r="GO159" s="275"/>
      <c r="GP159" s="275"/>
      <c r="GQ159" s="275"/>
      <c r="GR159" s="275"/>
      <c r="GS159" s="275"/>
      <c r="GT159" s="275"/>
      <c r="GU159" s="275"/>
      <c r="GV159" s="275"/>
      <c r="GW159" s="275"/>
      <c r="GX159" s="275"/>
      <c r="GY159" s="275"/>
      <c r="GZ159" s="275"/>
      <c r="HA159" s="275"/>
      <c r="HB159" s="275"/>
      <c r="HC159" s="275"/>
      <c r="HD159" s="275"/>
      <c r="HE159" s="275"/>
      <c r="HF159" s="275"/>
      <c r="HG159" s="311"/>
      <c r="HH159" s="310"/>
    </row>
    <row r="160" spans="1:264" s="196" customFormat="1" ht="13.5" customHeight="1" x14ac:dyDescent="0.2">
      <c r="A160" s="196">
        <v>126</v>
      </c>
      <c r="B160" s="270" t="s">
        <v>694</v>
      </c>
      <c r="C160" s="270" t="s">
        <v>273</v>
      </c>
      <c r="D160" s="196" t="s">
        <v>274</v>
      </c>
      <c r="E160" s="273" t="s">
        <v>275</v>
      </c>
      <c r="F160" s="403" t="s">
        <v>722</v>
      </c>
      <c r="G160" s="271" t="s">
        <v>370</v>
      </c>
      <c r="H160" s="201"/>
      <c r="I160" s="271">
        <v>13</v>
      </c>
      <c r="J160" s="271" t="s">
        <v>385</v>
      </c>
      <c r="K160" s="271" t="s">
        <v>386</v>
      </c>
      <c r="L160" s="201" t="s">
        <v>387</v>
      </c>
      <c r="M160" s="281">
        <v>4</v>
      </c>
      <c r="N160" s="325" t="s">
        <v>972</v>
      </c>
      <c r="O160" s="213" t="s">
        <v>174</v>
      </c>
      <c r="P160" s="214" t="s">
        <v>178</v>
      </c>
      <c r="Q160" s="316">
        <v>80409853</v>
      </c>
      <c r="R160" s="229" t="s">
        <v>683</v>
      </c>
      <c r="S160" s="317" t="s">
        <v>684</v>
      </c>
      <c r="T160" s="318" t="s">
        <v>685</v>
      </c>
      <c r="U160" s="381">
        <v>3451920</v>
      </c>
      <c r="V160" s="265">
        <v>3173127027</v>
      </c>
      <c r="W160" s="7" t="s">
        <v>695</v>
      </c>
      <c r="X160" s="199">
        <f t="shared" si="36"/>
        <v>16</v>
      </c>
      <c r="Y160" s="270" t="s">
        <v>409</v>
      </c>
      <c r="Z160" s="273"/>
      <c r="AA160" s="273"/>
      <c r="AB160" s="274" t="s">
        <v>343</v>
      </c>
      <c r="AC160" s="7"/>
      <c r="AD160" s="7"/>
      <c r="AE160" s="199">
        <f t="shared" si="29"/>
        <v>16</v>
      </c>
      <c r="AF160" s="199">
        <f t="shared" si="30"/>
        <v>16</v>
      </c>
      <c r="AG160" s="199">
        <f t="shared" si="25"/>
        <v>32</v>
      </c>
      <c r="AH160" s="209"/>
      <c r="AI160" s="209">
        <f t="shared" si="26"/>
        <v>0</v>
      </c>
      <c r="AJ160" s="209">
        <f t="shared" si="27"/>
        <v>0</v>
      </c>
      <c r="AK160" s="209">
        <f t="shared" si="28"/>
        <v>0</v>
      </c>
      <c r="AL160" s="295"/>
      <c r="AM160" s="199"/>
      <c r="AN160" s="199"/>
      <c r="AO160" s="199"/>
      <c r="AP160" s="199"/>
      <c r="AQ160" s="270" t="s">
        <v>755</v>
      </c>
      <c r="AR160" s="7"/>
      <c r="AS160" s="7"/>
      <c r="AT160" s="199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5"/>
      <c r="BJ160" s="275"/>
      <c r="BK160" s="275"/>
      <c r="BL160" s="275"/>
      <c r="BM160" s="275"/>
      <c r="BN160" s="275"/>
      <c r="BO160" s="275"/>
      <c r="BP160" s="275"/>
      <c r="BQ160" s="275"/>
      <c r="BR160" s="275"/>
      <c r="BS160" s="275"/>
      <c r="BT160" s="275"/>
      <c r="BU160" s="275"/>
      <c r="BV160" s="275"/>
      <c r="BW160" s="275"/>
      <c r="BX160" s="275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275"/>
      <c r="CM160" s="275"/>
      <c r="CN160" s="275"/>
      <c r="CO160" s="275"/>
      <c r="CP160" s="275"/>
      <c r="CQ160" s="275"/>
      <c r="CR160" s="275"/>
      <c r="CS160" s="275"/>
      <c r="CT160" s="275"/>
      <c r="CU160" s="275"/>
      <c r="CV160" s="275"/>
      <c r="CW160" s="275"/>
      <c r="CX160" s="275"/>
      <c r="CY160" s="275"/>
      <c r="CZ160" s="275"/>
      <c r="DA160" s="275"/>
      <c r="DB160" s="275"/>
      <c r="DC160" s="275"/>
      <c r="DD160" s="275"/>
      <c r="DE160" s="275"/>
      <c r="DF160" s="275"/>
      <c r="DG160" s="275"/>
      <c r="DH160" s="275"/>
      <c r="DI160" s="275"/>
      <c r="DJ160" s="275"/>
      <c r="DK160" s="275"/>
      <c r="DL160" s="275"/>
      <c r="DM160" s="275"/>
      <c r="DN160" s="275"/>
      <c r="DO160" s="275"/>
      <c r="DP160" s="275"/>
      <c r="DQ160" s="275"/>
      <c r="DR160" s="275"/>
      <c r="DS160" s="275"/>
      <c r="DT160" s="275"/>
      <c r="DU160" s="275"/>
      <c r="DV160" s="275"/>
      <c r="DW160" s="275"/>
      <c r="DX160" s="275"/>
      <c r="DY160" s="275"/>
      <c r="DZ160" s="275"/>
      <c r="EA160" s="275"/>
      <c r="EB160" s="275"/>
      <c r="EC160" s="275"/>
      <c r="ED160" s="275"/>
      <c r="EE160" s="275"/>
      <c r="EF160" s="275"/>
      <c r="EG160" s="275"/>
      <c r="EH160" s="275"/>
      <c r="EI160" s="275"/>
      <c r="EJ160" s="275"/>
      <c r="EK160" s="275"/>
      <c r="EL160" s="275"/>
      <c r="EM160" s="275"/>
      <c r="EN160" s="275"/>
      <c r="EO160" s="275"/>
      <c r="EP160" s="275"/>
      <c r="EQ160" s="275"/>
      <c r="ER160" s="275"/>
      <c r="ES160" s="275"/>
      <c r="ET160" s="275"/>
      <c r="EU160" s="275"/>
      <c r="EV160" s="275"/>
      <c r="EW160" s="275"/>
      <c r="EX160" s="275"/>
      <c r="EY160" s="275"/>
      <c r="EZ160" s="275"/>
      <c r="FA160" s="275"/>
      <c r="FB160" s="275"/>
      <c r="FC160" s="275"/>
      <c r="FD160" s="275"/>
      <c r="FE160" s="275"/>
      <c r="FF160" s="275"/>
      <c r="FG160" s="275"/>
      <c r="FH160" s="275"/>
      <c r="FI160" s="275"/>
      <c r="FJ160" s="275"/>
      <c r="FK160" s="275"/>
      <c r="FL160" s="275"/>
      <c r="FM160" s="275"/>
      <c r="FN160" s="275"/>
      <c r="FO160" s="275"/>
      <c r="FP160" s="275"/>
      <c r="FQ160" s="275"/>
      <c r="FR160" s="275"/>
      <c r="FS160" s="275"/>
      <c r="FT160" s="275"/>
      <c r="FU160" s="275"/>
      <c r="FV160" s="275"/>
      <c r="FW160" s="275"/>
      <c r="FX160" s="275"/>
      <c r="FY160" s="275"/>
      <c r="FZ160" s="275"/>
      <c r="GA160" s="275"/>
      <c r="GB160" s="275"/>
      <c r="GC160" s="275"/>
      <c r="GD160" s="275"/>
      <c r="GE160" s="275"/>
      <c r="GF160" s="275"/>
      <c r="GG160" s="275"/>
      <c r="GH160" s="275"/>
      <c r="GI160" s="275"/>
      <c r="GJ160" s="275"/>
      <c r="GK160" s="275"/>
      <c r="GL160" s="275"/>
      <c r="GM160" s="275"/>
      <c r="GN160" s="275"/>
      <c r="GO160" s="275"/>
      <c r="GP160" s="275"/>
      <c r="GQ160" s="275"/>
      <c r="GR160" s="275"/>
      <c r="GS160" s="275"/>
      <c r="GT160" s="275"/>
      <c r="GU160" s="275"/>
      <c r="GV160" s="275"/>
      <c r="GW160" s="275"/>
      <c r="GX160" s="275"/>
      <c r="GY160" s="275"/>
      <c r="GZ160" s="275"/>
      <c r="HA160" s="275"/>
      <c r="HB160" s="275"/>
      <c r="HC160" s="275"/>
      <c r="HD160" s="275"/>
      <c r="HE160" s="275"/>
      <c r="HF160" s="275"/>
      <c r="HG160" s="311"/>
      <c r="HH160" s="310"/>
      <c r="HI160" s="276"/>
      <c r="HJ160" s="276"/>
      <c r="HK160" s="276"/>
      <c r="HL160" s="276"/>
      <c r="HM160" s="276"/>
      <c r="HN160" s="276"/>
      <c r="HO160" s="276"/>
      <c r="HP160" s="276"/>
      <c r="HQ160" s="276"/>
      <c r="HR160" s="276"/>
      <c r="HS160" s="276"/>
      <c r="HT160" s="276"/>
      <c r="HU160" s="276"/>
      <c r="HV160" s="276"/>
      <c r="HW160" s="276"/>
      <c r="HX160" s="276"/>
      <c r="HY160" s="276"/>
      <c r="HZ160" s="276"/>
      <c r="IA160" s="276"/>
      <c r="IB160" s="276"/>
      <c r="IC160" s="276"/>
      <c r="ID160" s="276"/>
      <c r="IE160" s="276"/>
      <c r="IF160" s="276"/>
      <c r="IG160" s="276"/>
      <c r="IH160" s="276"/>
      <c r="II160" s="276"/>
      <c r="IJ160" s="276"/>
      <c r="IK160" s="276"/>
      <c r="IL160" s="276"/>
      <c r="IM160" s="276"/>
      <c r="IN160" s="276"/>
      <c r="IO160" s="276"/>
      <c r="IP160" s="276"/>
      <c r="IQ160" s="276"/>
      <c r="IR160" s="276"/>
      <c r="IS160" s="276"/>
      <c r="IT160" s="276"/>
      <c r="IU160" s="276"/>
      <c r="IV160" s="276"/>
      <c r="IW160" s="276"/>
      <c r="IX160" s="276"/>
      <c r="IY160" s="276"/>
      <c r="IZ160" s="276"/>
      <c r="JA160" s="276"/>
      <c r="JB160" s="276"/>
      <c r="JC160" s="276"/>
      <c r="JD160" s="276"/>
    </row>
    <row r="161" spans="1:264" s="7" customFormat="1" ht="13.5" customHeight="1" x14ac:dyDescent="0.2">
      <c r="A161" s="7">
        <v>127</v>
      </c>
      <c r="B161" s="198" t="s">
        <v>694</v>
      </c>
      <c r="C161" s="198" t="s">
        <v>273</v>
      </c>
      <c r="D161" s="7" t="s">
        <v>274</v>
      </c>
      <c r="E161" s="197" t="s">
        <v>298</v>
      </c>
      <c r="F161" s="198" t="s">
        <v>722</v>
      </c>
      <c r="G161" s="199" t="s">
        <v>370</v>
      </c>
      <c r="I161" s="199">
        <v>12</v>
      </c>
      <c r="J161" s="199" t="s">
        <v>377</v>
      </c>
      <c r="K161" s="199" t="s">
        <v>378</v>
      </c>
      <c r="L161" s="7" t="s">
        <v>379</v>
      </c>
      <c r="M161" s="202">
        <v>4</v>
      </c>
      <c r="N161" s="333" t="s">
        <v>616</v>
      </c>
      <c r="O161" s="213" t="s">
        <v>174</v>
      </c>
      <c r="P161" s="214" t="s">
        <v>178</v>
      </c>
      <c r="Q161" s="316">
        <v>24336861</v>
      </c>
      <c r="R161" s="245" t="s">
        <v>438</v>
      </c>
      <c r="S161" s="317" t="s">
        <v>617</v>
      </c>
      <c r="T161" s="334" t="s">
        <v>618</v>
      </c>
      <c r="U161" s="352"/>
      <c r="V161" s="352">
        <v>3148904914</v>
      </c>
      <c r="W161" s="7" t="s">
        <v>695</v>
      </c>
      <c r="X161" s="199">
        <f t="shared" si="36"/>
        <v>16</v>
      </c>
      <c r="Y161" s="198" t="s">
        <v>506</v>
      </c>
      <c r="Z161" s="199"/>
      <c r="AA161" s="199"/>
      <c r="AB161" s="207" t="s">
        <v>485</v>
      </c>
      <c r="AE161" s="199">
        <f>M161*4</f>
        <v>16</v>
      </c>
      <c r="AF161" s="199">
        <v>16</v>
      </c>
      <c r="AG161" s="199">
        <f>SUM(AE161:AF161)</f>
        <v>32</v>
      </c>
      <c r="AH161" s="209"/>
      <c r="AI161" s="209">
        <f t="shared" si="26"/>
        <v>0</v>
      </c>
      <c r="AJ161" s="209">
        <f t="shared" si="27"/>
        <v>0</v>
      </c>
      <c r="AK161" s="209">
        <f t="shared" si="28"/>
        <v>0</v>
      </c>
      <c r="AL161" s="199"/>
      <c r="AM161" s="199"/>
      <c r="AN161" s="199"/>
      <c r="AO161" s="199"/>
      <c r="AP161" s="199"/>
      <c r="AT161" s="199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08"/>
      <c r="CZ161" s="308"/>
      <c r="DA161" s="308"/>
      <c r="DB161" s="308"/>
      <c r="DC161" s="308"/>
      <c r="DD161" s="308"/>
      <c r="DE161" s="308"/>
      <c r="DF161" s="308"/>
      <c r="DG161" s="308"/>
      <c r="DH161" s="308"/>
      <c r="DI161" s="308"/>
      <c r="DJ161" s="308"/>
      <c r="DK161" s="308"/>
      <c r="DL161" s="308"/>
      <c r="DM161" s="308"/>
      <c r="DN161" s="308"/>
      <c r="DO161" s="308"/>
      <c r="DP161" s="308"/>
      <c r="DQ161" s="308"/>
      <c r="DR161" s="308"/>
      <c r="DS161" s="308"/>
      <c r="DT161" s="308"/>
      <c r="DU161" s="308"/>
      <c r="DV161" s="308"/>
      <c r="DW161" s="308"/>
      <c r="DX161" s="308"/>
      <c r="DY161" s="308"/>
      <c r="DZ161" s="308"/>
      <c r="EA161" s="308"/>
      <c r="EB161" s="308"/>
      <c r="EC161" s="308"/>
      <c r="ED161" s="308"/>
      <c r="EE161" s="308"/>
      <c r="EF161" s="308"/>
      <c r="EG161" s="308"/>
      <c r="EH161" s="308"/>
      <c r="EI161" s="308"/>
      <c r="EJ161" s="308"/>
      <c r="EK161" s="308"/>
      <c r="EL161" s="308"/>
      <c r="EM161" s="308"/>
      <c r="EN161" s="308"/>
      <c r="EO161" s="308"/>
      <c r="EP161" s="308"/>
      <c r="EQ161" s="308"/>
      <c r="ER161" s="308"/>
      <c r="ES161" s="308"/>
      <c r="ET161" s="308"/>
      <c r="EU161" s="308"/>
      <c r="EV161" s="308"/>
      <c r="EW161" s="308"/>
      <c r="EX161" s="308"/>
      <c r="EY161" s="308"/>
      <c r="EZ161" s="308"/>
      <c r="FA161" s="308"/>
      <c r="FB161" s="308"/>
      <c r="FC161" s="308"/>
      <c r="FD161" s="308"/>
      <c r="FE161" s="308"/>
      <c r="FF161" s="308"/>
      <c r="FG161" s="308"/>
      <c r="FH161" s="308"/>
      <c r="FI161" s="308"/>
      <c r="FJ161" s="308"/>
      <c r="FK161" s="308"/>
      <c r="FL161" s="308"/>
      <c r="FM161" s="308"/>
      <c r="FN161" s="308"/>
      <c r="FO161" s="308"/>
      <c r="FP161" s="308"/>
      <c r="FQ161" s="308"/>
      <c r="FR161" s="308"/>
      <c r="FS161" s="308"/>
      <c r="FT161" s="308"/>
      <c r="FU161" s="308"/>
      <c r="FV161" s="308"/>
      <c r="FW161" s="308"/>
      <c r="FX161" s="308"/>
      <c r="FY161" s="308"/>
      <c r="FZ161" s="308"/>
      <c r="GA161" s="308"/>
      <c r="GB161" s="308"/>
      <c r="GC161" s="308"/>
      <c r="GD161" s="308"/>
      <c r="GE161" s="308"/>
      <c r="GF161" s="308"/>
      <c r="GG161" s="308"/>
      <c r="GH161" s="308"/>
      <c r="GI161" s="308"/>
      <c r="GJ161" s="308"/>
      <c r="GK161" s="308"/>
      <c r="GL161" s="308"/>
      <c r="GM161" s="308"/>
      <c r="GN161" s="308"/>
      <c r="GO161" s="308"/>
      <c r="GP161" s="308"/>
      <c r="GQ161" s="308"/>
      <c r="GR161" s="308"/>
      <c r="GS161" s="308"/>
      <c r="GT161" s="308"/>
      <c r="GU161" s="308"/>
      <c r="GV161" s="308"/>
      <c r="GW161" s="308"/>
      <c r="GX161" s="308"/>
      <c r="GY161" s="308"/>
      <c r="GZ161" s="308"/>
      <c r="HA161" s="308"/>
      <c r="HB161" s="308"/>
      <c r="HC161" s="308"/>
      <c r="HD161" s="308"/>
      <c r="HE161" s="308"/>
      <c r="HF161" s="308"/>
      <c r="HG161" s="312"/>
      <c r="HH161" s="313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</row>
    <row r="162" spans="1:264" s="196" customFormat="1" ht="13.5" customHeight="1" x14ac:dyDescent="0.25">
      <c r="A162" s="196">
        <v>128</v>
      </c>
      <c r="B162" s="270" t="s">
        <v>694</v>
      </c>
      <c r="C162" s="270" t="s">
        <v>273</v>
      </c>
      <c r="D162" s="196" t="s">
        <v>274</v>
      </c>
      <c r="E162" s="197" t="s">
        <v>322</v>
      </c>
      <c r="F162" s="270" t="s">
        <v>722</v>
      </c>
      <c r="G162" s="271" t="s">
        <v>370</v>
      </c>
      <c r="H162" s="201"/>
      <c r="I162" s="271">
        <v>14</v>
      </c>
      <c r="J162" s="271" t="s">
        <v>403</v>
      </c>
      <c r="K162" s="271" t="s">
        <v>404</v>
      </c>
      <c r="L162" s="201" t="s">
        <v>405</v>
      </c>
      <c r="M162" s="271">
        <v>2</v>
      </c>
      <c r="N162" s="243" t="s">
        <v>721</v>
      </c>
      <c r="O162" s="213" t="s">
        <v>174</v>
      </c>
      <c r="P162" s="214" t="s">
        <v>178</v>
      </c>
      <c r="Q162" s="316">
        <v>80409853</v>
      </c>
      <c r="R162" s="229" t="s">
        <v>683</v>
      </c>
      <c r="S162" s="317" t="s">
        <v>684</v>
      </c>
      <c r="T162" s="318" t="s">
        <v>685</v>
      </c>
      <c r="U162" s="381">
        <v>3451920</v>
      </c>
      <c r="V162" s="265">
        <v>3173127027</v>
      </c>
      <c r="W162" s="7" t="s">
        <v>695</v>
      </c>
      <c r="X162" s="199">
        <f t="shared" si="36"/>
        <v>8</v>
      </c>
      <c r="Y162" s="272" t="s">
        <v>252</v>
      </c>
      <c r="Z162" s="273"/>
      <c r="AA162" s="273"/>
      <c r="AB162" s="274" t="s">
        <v>417</v>
      </c>
      <c r="AC162" s="7"/>
      <c r="AD162" s="7"/>
      <c r="AE162" s="199">
        <f t="shared" si="29"/>
        <v>8</v>
      </c>
      <c r="AF162" s="199">
        <f t="shared" si="30"/>
        <v>8</v>
      </c>
      <c r="AG162" s="199">
        <f t="shared" si="25"/>
        <v>16</v>
      </c>
      <c r="AH162" s="209"/>
      <c r="AI162" s="209">
        <f t="shared" si="26"/>
        <v>0</v>
      </c>
      <c r="AJ162" s="209">
        <f t="shared" si="27"/>
        <v>0</v>
      </c>
      <c r="AK162" s="209">
        <f t="shared" si="28"/>
        <v>0</v>
      </c>
      <c r="AL162" s="199"/>
      <c r="AM162" s="199"/>
      <c r="AN162" s="199"/>
      <c r="AO162" s="199"/>
      <c r="AP162" s="199"/>
      <c r="AR162" s="7"/>
      <c r="AS162" s="7"/>
      <c r="AT162" s="199"/>
      <c r="AU162" s="275"/>
      <c r="AV162" s="275"/>
      <c r="AW162" s="275"/>
      <c r="AX162" s="275"/>
      <c r="AY162" s="275"/>
      <c r="AZ162" s="275"/>
      <c r="BA162" s="275"/>
      <c r="BB162" s="275"/>
      <c r="BC162" s="275"/>
      <c r="BD162" s="275"/>
      <c r="BE162" s="275"/>
      <c r="BF162" s="275"/>
      <c r="BG162" s="275"/>
      <c r="BH162" s="275"/>
      <c r="BI162" s="275"/>
      <c r="BJ162" s="275"/>
      <c r="BK162" s="275"/>
      <c r="BL162" s="275"/>
      <c r="BM162" s="275"/>
      <c r="BN162" s="275"/>
      <c r="BO162" s="275"/>
      <c r="BP162" s="275"/>
      <c r="BQ162" s="275"/>
      <c r="BR162" s="275"/>
      <c r="BS162" s="275"/>
      <c r="BT162" s="275"/>
      <c r="BU162" s="275"/>
      <c r="BV162" s="275"/>
      <c r="BW162" s="275"/>
      <c r="BX162" s="275"/>
      <c r="BY162" s="275"/>
      <c r="BZ162" s="275"/>
      <c r="CA162" s="275"/>
      <c r="CB162" s="275"/>
      <c r="CC162" s="275"/>
      <c r="CD162" s="275"/>
      <c r="CE162" s="275"/>
      <c r="CF162" s="275"/>
      <c r="CG162" s="275"/>
      <c r="CH162" s="275"/>
      <c r="CI162" s="275"/>
      <c r="CJ162" s="275"/>
      <c r="CK162" s="275"/>
      <c r="CL162" s="275"/>
      <c r="CM162" s="275"/>
      <c r="CN162" s="275"/>
      <c r="CO162" s="275"/>
      <c r="CP162" s="275"/>
      <c r="CQ162" s="275"/>
      <c r="CR162" s="275"/>
      <c r="CS162" s="275"/>
      <c r="CT162" s="275"/>
      <c r="CU162" s="275"/>
      <c r="CV162" s="275"/>
      <c r="CW162" s="275"/>
      <c r="CX162" s="275"/>
      <c r="CY162" s="275"/>
      <c r="CZ162" s="275"/>
      <c r="DA162" s="275"/>
      <c r="DB162" s="275"/>
      <c r="DC162" s="275"/>
      <c r="DD162" s="275"/>
      <c r="DE162" s="275"/>
      <c r="DF162" s="275"/>
      <c r="DG162" s="275"/>
      <c r="DH162" s="275"/>
      <c r="DI162" s="275"/>
      <c r="DJ162" s="275"/>
      <c r="DK162" s="275"/>
      <c r="DL162" s="275"/>
      <c r="DM162" s="275"/>
      <c r="DN162" s="275"/>
      <c r="DO162" s="275"/>
      <c r="DP162" s="275"/>
      <c r="DQ162" s="275"/>
      <c r="DR162" s="275"/>
      <c r="DS162" s="275"/>
      <c r="DT162" s="275"/>
      <c r="DU162" s="275"/>
      <c r="DV162" s="275"/>
      <c r="DW162" s="275"/>
      <c r="DX162" s="275"/>
      <c r="DY162" s="275"/>
      <c r="DZ162" s="275"/>
      <c r="EA162" s="275"/>
      <c r="EB162" s="275"/>
      <c r="EC162" s="275"/>
      <c r="ED162" s="275"/>
      <c r="EE162" s="275"/>
      <c r="EF162" s="275"/>
      <c r="EG162" s="275"/>
      <c r="EH162" s="275"/>
      <c r="EI162" s="275"/>
      <c r="EJ162" s="275"/>
      <c r="EK162" s="275"/>
      <c r="EL162" s="275"/>
      <c r="EM162" s="275"/>
      <c r="EN162" s="275"/>
      <c r="EO162" s="275"/>
      <c r="EP162" s="275"/>
      <c r="EQ162" s="275"/>
      <c r="ER162" s="275"/>
      <c r="ES162" s="275"/>
      <c r="ET162" s="275"/>
      <c r="EU162" s="275"/>
      <c r="EV162" s="275"/>
      <c r="EW162" s="275"/>
      <c r="EX162" s="275"/>
      <c r="EY162" s="275"/>
      <c r="EZ162" s="275"/>
      <c r="FA162" s="275"/>
      <c r="FB162" s="275"/>
      <c r="FC162" s="275"/>
      <c r="FD162" s="275"/>
      <c r="FE162" s="275"/>
      <c r="FF162" s="275"/>
      <c r="FG162" s="275"/>
      <c r="FH162" s="275"/>
      <c r="FI162" s="275"/>
      <c r="FJ162" s="275"/>
      <c r="FK162" s="275"/>
      <c r="FL162" s="275"/>
      <c r="FM162" s="275"/>
      <c r="FN162" s="275"/>
      <c r="FO162" s="275"/>
      <c r="FP162" s="275"/>
      <c r="FQ162" s="275"/>
      <c r="FR162" s="275"/>
      <c r="FS162" s="275"/>
      <c r="FT162" s="275"/>
      <c r="FU162" s="275"/>
      <c r="FV162" s="275"/>
      <c r="FW162" s="275"/>
      <c r="FX162" s="275"/>
      <c r="FY162" s="275"/>
      <c r="FZ162" s="275"/>
      <c r="GA162" s="275"/>
      <c r="GB162" s="275"/>
      <c r="GC162" s="275"/>
      <c r="GD162" s="275"/>
      <c r="GE162" s="275"/>
      <c r="GF162" s="275"/>
      <c r="GG162" s="275"/>
      <c r="GH162" s="275"/>
      <c r="GI162" s="275"/>
      <c r="GJ162" s="275"/>
      <c r="GK162" s="275"/>
      <c r="GL162" s="275"/>
      <c r="GM162" s="275"/>
      <c r="GN162" s="275"/>
      <c r="GO162" s="275"/>
      <c r="GP162" s="275"/>
      <c r="GQ162" s="275"/>
      <c r="GR162" s="275"/>
      <c r="GS162" s="275"/>
      <c r="GT162" s="275"/>
      <c r="GU162" s="275"/>
      <c r="GV162" s="275"/>
      <c r="GW162" s="275"/>
      <c r="GX162" s="275"/>
      <c r="GY162" s="275"/>
      <c r="GZ162" s="275"/>
      <c r="HA162" s="275"/>
      <c r="HB162" s="275"/>
      <c r="HC162" s="275"/>
      <c r="HD162" s="275"/>
      <c r="HE162" s="275"/>
      <c r="HF162" s="275"/>
      <c r="HG162" s="311"/>
      <c r="HH162" s="310"/>
      <c r="HI162" s="276"/>
      <c r="HJ162" s="276"/>
      <c r="HK162" s="276"/>
      <c r="HL162" s="276"/>
      <c r="HM162" s="276"/>
      <c r="HN162" s="276"/>
      <c r="HO162" s="276"/>
      <c r="HP162" s="276"/>
      <c r="HQ162" s="276"/>
      <c r="HR162" s="276"/>
      <c r="HS162" s="276"/>
      <c r="HT162" s="276"/>
      <c r="HU162" s="276"/>
      <c r="HV162" s="276"/>
      <c r="HW162" s="276"/>
      <c r="HX162" s="276"/>
      <c r="HY162" s="276"/>
      <c r="HZ162" s="276"/>
      <c r="IA162" s="276"/>
      <c r="IB162" s="276"/>
      <c r="IC162" s="276"/>
      <c r="ID162" s="276"/>
      <c r="IE162" s="276"/>
      <c r="IF162" s="276"/>
      <c r="IG162" s="276"/>
      <c r="IH162" s="276"/>
      <c r="II162" s="276"/>
      <c r="IJ162" s="276"/>
      <c r="IK162" s="276"/>
      <c r="IL162" s="276"/>
      <c r="IM162" s="276"/>
      <c r="IN162" s="276"/>
      <c r="IO162" s="276"/>
      <c r="IP162" s="276"/>
      <c r="IQ162" s="276"/>
      <c r="IR162" s="276"/>
      <c r="IS162" s="276"/>
      <c r="IT162" s="276"/>
      <c r="IU162" s="276"/>
      <c r="IV162" s="276"/>
      <c r="IW162" s="276"/>
      <c r="IX162" s="276"/>
      <c r="IY162" s="276"/>
      <c r="IZ162" s="276"/>
      <c r="JA162" s="276"/>
      <c r="JB162" s="276"/>
      <c r="JC162" s="276"/>
      <c r="JD162" s="276"/>
    </row>
    <row r="163" spans="1:264" s="196" customFormat="1" ht="13.5" customHeight="1" x14ac:dyDescent="0.2">
      <c r="A163" s="196">
        <v>129</v>
      </c>
      <c r="B163" s="270" t="s">
        <v>694</v>
      </c>
      <c r="C163" s="270" t="s">
        <v>273</v>
      </c>
      <c r="D163" s="196" t="s">
        <v>274</v>
      </c>
      <c r="E163" s="273" t="s">
        <v>275</v>
      </c>
      <c r="F163" s="270" t="s">
        <v>722</v>
      </c>
      <c r="G163" s="271" t="s">
        <v>299</v>
      </c>
      <c r="H163" s="201"/>
      <c r="I163" s="271">
        <v>21</v>
      </c>
      <c r="J163" s="271" t="s">
        <v>335</v>
      </c>
      <c r="K163" s="271" t="s">
        <v>336</v>
      </c>
      <c r="L163" s="201" t="s">
        <v>337</v>
      </c>
      <c r="M163" s="281">
        <v>4</v>
      </c>
      <c r="N163" s="330" t="s">
        <v>756</v>
      </c>
      <c r="O163" s="213" t="s">
        <v>174</v>
      </c>
      <c r="P163" s="7" t="s">
        <v>178</v>
      </c>
      <c r="Q163" s="252">
        <v>79895708</v>
      </c>
      <c r="R163" s="198" t="s">
        <v>757</v>
      </c>
      <c r="S163" s="198" t="s">
        <v>758</v>
      </c>
      <c r="T163" s="253" t="s">
        <v>759</v>
      </c>
      <c r="U163" s="254">
        <v>7341623</v>
      </c>
      <c r="V163" s="254">
        <v>3157803878</v>
      </c>
      <c r="W163" s="7" t="s">
        <v>695</v>
      </c>
      <c r="X163" s="199">
        <f t="shared" si="36"/>
        <v>16</v>
      </c>
      <c r="Y163" s="270" t="s">
        <v>409</v>
      </c>
      <c r="Z163" s="271"/>
      <c r="AA163" s="271"/>
      <c r="AB163" s="274"/>
      <c r="AC163" s="7"/>
      <c r="AD163" s="7"/>
      <c r="AE163" s="199">
        <f t="shared" si="29"/>
        <v>16</v>
      </c>
      <c r="AF163" s="199">
        <v>0</v>
      </c>
      <c r="AG163" s="199">
        <f t="shared" ref="AG163:AG208" si="40">SUM(AE163:AF163)</f>
        <v>16</v>
      </c>
      <c r="AH163" s="209"/>
      <c r="AI163" s="209">
        <f t="shared" si="26"/>
        <v>0</v>
      </c>
      <c r="AJ163" s="209">
        <f t="shared" si="27"/>
        <v>0</v>
      </c>
      <c r="AK163" s="209">
        <f t="shared" ref="AK163:AK187" si="41">SUM(AI163:AJ163)</f>
        <v>0</v>
      </c>
      <c r="AL163" s="199"/>
      <c r="AM163" s="199"/>
      <c r="AN163" s="199"/>
      <c r="AO163" s="199"/>
      <c r="AP163" s="199"/>
      <c r="AR163" s="7"/>
      <c r="AS163" s="7"/>
      <c r="AT163" s="199"/>
      <c r="AU163" s="275"/>
      <c r="AV163" s="275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5"/>
      <c r="BQ163" s="275"/>
      <c r="BR163" s="275"/>
      <c r="BS163" s="275"/>
      <c r="BT163" s="275"/>
      <c r="BU163" s="275"/>
      <c r="BV163" s="275"/>
      <c r="BW163" s="275"/>
      <c r="BX163" s="275"/>
      <c r="BY163" s="275"/>
      <c r="BZ163" s="275"/>
      <c r="CA163" s="275"/>
      <c r="CB163" s="275"/>
      <c r="CC163" s="275"/>
      <c r="CD163" s="275"/>
      <c r="CE163" s="275"/>
      <c r="CF163" s="275"/>
      <c r="CG163" s="275"/>
      <c r="CH163" s="275"/>
      <c r="CI163" s="275"/>
      <c r="CJ163" s="275"/>
      <c r="CK163" s="275"/>
      <c r="CL163" s="275"/>
      <c r="CM163" s="275"/>
      <c r="CN163" s="275"/>
      <c r="CO163" s="275"/>
      <c r="CP163" s="275"/>
      <c r="CQ163" s="275"/>
      <c r="CR163" s="275"/>
      <c r="CS163" s="275"/>
      <c r="CT163" s="275"/>
      <c r="CU163" s="275"/>
      <c r="CV163" s="275"/>
      <c r="CW163" s="275"/>
      <c r="CX163" s="275"/>
      <c r="CY163" s="275"/>
      <c r="CZ163" s="275"/>
      <c r="DA163" s="275"/>
      <c r="DB163" s="275"/>
      <c r="DC163" s="275"/>
      <c r="DD163" s="275"/>
      <c r="DE163" s="275"/>
      <c r="DF163" s="275"/>
      <c r="DG163" s="275"/>
      <c r="DH163" s="275"/>
      <c r="DI163" s="275"/>
      <c r="DJ163" s="275"/>
      <c r="DK163" s="275"/>
      <c r="DL163" s="275"/>
      <c r="DM163" s="275"/>
      <c r="DN163" s="275"/>
      <c r="DO163" s="275"/>
      <c r="DP163" s="275"/>
      <c r="DQ163" s="275"/>
      <c r="DR163" s="275"/>
      <c r="DS163" s="275"/>
      <c r="DT163" s="275"/>
      <c r="DU163" s="275"/>
      <c r="DV163" s="275"/>
      <c r="DW163" s="275"/>
      <c r="DX163" s="275"/>
      <c r="DY163" s="275"/>
      <c r="DZ163" s="275"/>
      <c r="EA163" s="275"/>
      <c r="EB163" s="275"/>
      <c r="EC163" s="275"/>
      <c r="ED163" s="275"/>
      <c r="EE163" s="275"/>
      <c r="EF163" s="275"/>
      <c r="EG163" s="275"/>
      <c r="EH163" s="275"/>
      <c r="EI163" s="275"/>
      <c r="EJ163" s="275"/>
      <c r="EK163" s="275"/>
      <c r="EL163" s="275"/>
      <c r="EM163" s="275"/>
      <c r="EN163" s="275"/>
      <c r="EO163" s="275"/>
      <c r="EP163" s="275"/>
      <c r="EQ163" s="275"/>
      <c r="ER163" s="275"/>
      <c r="ES163" s="275"/>
      <c r="ET163" s="275"/>
      <c r="EU163" s="275"/>
      <c r="EV163" s="275"/>
      <c r="EW163" s="275"/>
      <c r="EX163" s="275"/>
      <c r="EY163" s="275"/>
      <c r="EZ163" s="275"/>
      <c r="FA163" s="275"/>
      <c r="FB163" s="275"/>
      <c r="FC163" s="275"/>
      <c r="FD163" s="275"/>
      <c r="FE163" s="275"/>
      <c r="FF163" s="275"/>
      <c r="FG163" s="275"/>
      <c r="FH163" s="275"/>
      <c r="FI163" s="275"/>
      <c r="FJ163" s="275"/>
      <c r="FK163" s="275"/>
      <c r="FL163" s="275"/>
      <c r="FM163" s="275"/>
      <c r="FN163" s="275"/>
      <c r="FO163" s="275"/>
      <c r="FP163" s="275"/>
      <c r="FQ163" s="275"/>
      <c r="FR163" s="275"/>
      <c r="FS163" s="275"/>
      <c r="FT163" s="275"/>
      <c r="FU163" s="275"/>
      <c r="FV163" s="275"/>
      <c r="FW163" s="275"/>
      <c r="FX163" s="275"/>
      <c r="FY163" s="275"/>
      <c r="FZ163" s="275"/>
      <c r="GA163" s="275"/>
      <c r="GB163" s="275"/>
      <c r="GC163" s="275"/>
      <c r="GD163" s="275"/>
      <c r="GE163" s="275"/>
      <c r="GF163" s="275"/>
      <c r="GG163" s="275"/>
      <c r="GH163" s="275"/>
      <c r="GI163" s="275"/>
      <c r="GJ163" s="275"/>
      <c r="GK163" s="275"/>
      <c r="GL163" s="275"/>
      <c r="GM163" s="275"/>
      <c r="GN163" s="275"/>
      <c r="GO163" s="275"/>
      <c r="GP163" s="275"/>
      <c r="GQ163" s="275"/>
      <c r="GR163" s="275"/>
      <c r="GS163" s="275"/>
      <c r="GT163" s="275"/>
      <c r="GU163" s="275"/>
      <c r="GV163" s="275"/>
      <c r="GW163" s="275"/>
      <c r="GX163" s="275"/>
      <c r="GY163" s="275"/>
      <c r="GZ163" s="275"/>
      <c r="HA163" s="275"/>
      <c r="HB163" s="275"/>
      <c r="HC163" s="275"/>
      <c r="HD163" s="275"/>
      <c r="HE163" s="275"/>
      <c r="HF163" s="275"/>
      <c r="HG163" s="311"/>
      <c r="HH163" s="310"/>
      <c r="HI163" s="276"/>
      <c r="HJ163" s="276"/>
      <c r="HK163" s="276"/>
      <c r="HL163" s="276"/>
      <c r="HM163" s="276"/>
      <c r="HN163" s="276"/>
      <c r="HO163" s="276"/>
      <c r="HP163" s="276"/>
      <c r="HQ163" s="276"/>
      <c r="HR163" s="276"/>
      <c r="HS163" s="276"/>
      <c r="HT163" s="276"/>
      <c r="HU163" s="276"/>
      <c r="HV163" s="276"/>
      <c r="HW163" s="276"/>
      <c r="HX163" s="276"/>
      <c r="HY163" s="276"/>
      <c r="HZ163" s="276"/>
      <c r="IA163" s="276"/>
      <c r="IB163" s="276"/>
      <c r="IC163" s="276"/>
      <c r="ID163" s="276"/>
      <c r="IE163" s="276"/>
      <c r="IF163" s="276"/>
      <c r="IG163" s="276"/>
      <c r="IH163" s="276"/>
      <c r="II163" s="276"/>
      <c r="IJ163" s="276"/>
      <c r="IK163" s="276"/>
      <c r="IL163" s="276"/>
      <c r="IM163" s="276"/>
      <c r="IN163" s="276"/>
      <c r="IO163" s="276"/>
      <c r="IP163" s="276"/>
      <c r="IQ163" s="276"/>
      <c r="IR163" s="276"/>
      <c r="IS163" s="276"/>
      <c r="IT163" s="276"/>
      <c r="IU163" s="276"/>
      <c r="IV163" s="276"/>
      <c r="IW163" s="276"/>
      <c r="IX163" s="276"/>
      <c r="IY163" s="276"/>
      <c r="IZ163" s="276"/>
      <c r="JA163" s="276"/>
      <c r="JB163" s="276"/>
      <c r="JC163" s="276"/>
      <c r="JD163" s="276"/>
    </row>
    <row r="164" spans="1:264" s="7" customFormat="1" ht="13.5" customHeight="1" x14ac:dyDescent="0.2">
      <c r="A164" s="7">
        <v>130</v>
      </c>
      <c r="B164" s="198" t="s">
        <v>694</v>
      </c>
      <c r="C164" s="198" t="s">
        <v>273</v>
      </c>
      <c r="D164" s="7" t="s">
        <v>274</v>
      </c>
      <c r="E164" s="197" t="s">
        <v>298</v>
      </c>
      <c r="F164" s="198" t="s">
        <v>722</v>
      </c>
      <c r="G164" s="199" t="s">
        <v>299</v>
      </c>
      <c r="I164" s="199">
        <v>21</v>
      </c>
      <c r="J164" s="199" t="s">
        <v>180</v>
      </c>
      <c r="K164" s="199" t="s">
        <v>300</v>
      </c>
      <c r="L164" s="7" t="s">
        <v>301</v>
      </c>
      <c r="M164" s="202">
        <v>2</v>
      </c>
      <c r="N164" s="401" t="s">
        <v>748</v>
      </c>
      <c r="O164" s="213" t="s">
        <v>182</v>
      </c>
      <c r="P164" s="214" t="s">
        <v>178</v>
      </c>
      <c r="Q164" s="256">
        <v>34001547</v>
      </c>
      <c r="R164" s="257" t="s">
        <v>438</v>
      </c>
      <c r="S164" s="258" t="s">
        <v>749</v>
      </c>
      <c r="T164" s="402" t="s">
        <v>750</v>
      </c>
      <c r="U164" s="394">
        <v>8725286</v>
      </c>
      <c r="V164" s="394">
        <v>3104176030</v>
      </c>
      <c r="W164" s="7" t="s">
        <v>695</v>
      </c>
      <c r="X164" s="199">
        <f t="shared" si="36"/>
        <v>8</v>
      </c>
      <c r="Y164" s="198" t="s">
        <v>305</v>
      </c>
      <c r="Z164" s="199"/>
      <c r="AA164" s="199"/>
      <c r="AB164" s="207"/>
      <c r="AE164" s="199">
        <f t="shared" si="29"/>
        <v>8</v>
      </c>
      <c r="AF164" s="199">
        <v>0</v>
      </c>
      <c r="AG164" s="199">
        <f t="shared" si="40"/>
        <v>8</v>
      </c>
      <c r="AH164" s="209"/>
      <c r="AI164" s="209">
        <f t="shared" si="26"/>
        <v>0</v>
      </c>
      <c r="AJ164" s="209">
        <f t="shared" si="27"/>
        <v>0</v>
      </c>
      <c r="AK164" s="209">
        <f t="shared" si="41"/>
        <v>0</v>
      </c>
      <c r="AL164" s="295"/>
      <c r="AM164" s="199"/>
      <c r="AN164" s="199"/>
      <c r="AO164" s="199"/>
      <c r="AP164" s="199"/>
      <c r="AT164" s="199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308"/>
      <c r="CQ164" s="308"/>
      <c r="CR164" s="308"/>
      <c r="CS164" s="308"/>
      <c r="CT164" s="308"/>
      <c r="CU164" s="308"/>
      <c r="CV164" s="308"/>
      <c r="CW164" s="308"/>
      <c r="CX164" s="308"/>
      <c r="CY164" s="308"/>
      <c r="CZ164" s="308"/>
      <c r="DA164" s="308"/>
      <c r="DB164" s="308"/>
      <c r="DC164" s="308"/>
      <c r="DD164" s="308"/>
      <c r="DE164" s="308"/>
      <c r="DF164" s="308"/>
      <c r="DG164" s="308"/>
      <c r="DH164" s="308"/>
      <c r="DI164" s="308"/>
      <c r="DJ164" s="308"/>
      <c r="DK164" s="308"/>
      <c r="DL164" s="308"/>
      <c r="DM164" s="308"/>
      <c r="DN164" s="308"/>
      <c r="DO164" s="308"/>
      <c r="DP164" s="308"/>
      <c r="DQ164" s="308"/>
      <c r="DR164" s="308"/>
      <c r="DS164" s="308"/>
      <c r="DT164" s="308"/>
      <c r="DU164" s="308"/>
      <c r="DV164" s="308"/>
      <c r="DW164" s="308"/>
      <c r="DX164" s="308"/>
      <c r="DY164" s="308"/>
      <c r="DZ164" s="308"/>
      <c r="EA164" s="308"/>
      <c r="EB164" s="308"/>
      <c r="EC164" s="308"/>
      <c r="ED164" s="308"/>
      <c r="EE164" s="308"/>
      <c r="EF164" s="308"/>
      <c r="EG164" s="308"/>
      <c r="EH164" s="308"/>
      <c r="EI164" s="308"/>
      <c r="EJ164" s="308"/>
      <c r="EK164" s="308"/>
      <c r="EL164" s="308"/>
      <c r="EM164" s="308"/>
      <c r="EN164" s="308"/>
      <c r="EO164" s="308"/>
      <c r="EP164" s="308"/>
      <c r="EQ164" s="308"/>
      <c r="ER164" s="308"/>
      <c r="ES164" s="308"/>
      <c r="ET164" s="308"/>
      <c r="EU164" s="308"/>
      <c r="EV164" s="308"/>
      <c r="EW164" s="308"/>
      <c r="EX164" s="308"/>
      <c r="EY164" s="308"/>
      <c r="EZ164" s="308"/>
      <c r="FA164" s="308"/>
      <c r="FB164" s="308"/>
      <c r="FC164" s="308"/>
      <c r="FD164" s="308"/>
      <c r="FE164" s="308"/>
      <c r="FF164" s="308"/>
      <c r="FG164" s="308"/>
      <c r="FH164" s="308"/>
      <c r="FI164" s="308"/>
      <c r="FJ164" s="308"/>
      <c r="FK164" s="308"/>
      <c r="FL164" s="308"/>
      <c r="FM164" s="308"/>
      <c r="FN164" s="308"/>
      <c r="FO164" s="308"/>
      <c r="FP164" s="308"/>
      <c r="FQ164" s="308"/>
      <c r="FR164" s="308"/>
      <c r="FS164" s="308"/>
      <c r="FT164" s="308"/>
      <c r="FU164" s="308"/>
      <c r="FV164" s="308"/>
      <c r="FW164" s="308"/>
      <c r="FX164" s="308"/>
      <c r="FY164" s="308"/>
      <c r="FZ164" s="308"/>
      <c r="GA164" s="308"/>
      <c r="GB164" s="308"/>
      <c r="GC164" s="308"/>
      <c r="GD164" s="308"/>
      <c r="GE164" s="308"/>
      <c r="GF164" s="308"/>
      <c r="GG164" s="308"/>
      <c r="GH164" s="308"/>
      <c r="GI164" s="308"/>
      <c r="GJ164" s="308"/>
      <c r="GK164" s="308"/>
      <c r="GL164" s="308"/>
      <c r="GM164" s="308"/>
      <c r="GN164" s="308"/>
      <c r="GO164" s="308"/>
      <c r="GP164" s="308"/>
      <c r="GQ164" s="308"/>
      <c r="GR164" s="308"/>
      <c r="GS164" s="308"/>
      <c r="GT164" s="308"/>
      <c r="GU164" s="308"/>
      <c r="GV164" s="308"/>
      <c r="GW164" s="308"/>
      <c r="GX164" s="308"/>
      <c r="GY164" s="308"/>
      <c r="GZ164" s="308"/>
      <c r="HA164" s="308"/>
      <c r="HB164" s="308"/>
      <c r="HC164" s="308"/>
      <c r="HD164" s="308"/>
      <c r="HE164" s="308"/>
      <c r="HF164" s="308"/>
      <c r="HG164" s="312"/>
      <c r="HH164" s="313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</row>
    <row r="165" spans="1:264" s="7" customFormat="1" ht="13.5" customHeight="1" x14ac:dyDescent="0.2">
      <c r="A165" s="7">
        <v>130</v>
      </c>
      <c r="B165" s="198" t="s">
        <v>694</v>
      </c>
      <c r="C165" s="198" t="s">
        <v>273</v>
      </c>
      <c r="D165" s="7" t="s">
        <v>274</v>
      </c>
      <c r="E165" s="197" t="s">
        <v>298</v>
      </c>
      <c r="F165" s="198" t="s">
        <v>722</v>
      </c>
      <c r="G165" s="199" t="s">
        <v>299</v>
      </c>
      <c r="I165" s="199">
        <v>21</v>
      </c>
      <c r="J165" s="199" t="s">
        <v>180</v>
      </c>
      <c r="K165" s="199" t="s">
        <v>300</v>
      </c>
      <c r="L165" s="7" t="s">
        <v>301</v>
      </c>
      <c r="M165" s="202">
        <v>2</v>
      </c>
      <c r="N165" s="333" t="s">
        <v>752</v>
      </c>
      <c r="O165" s="213" t="s">
        <v>174</v>
      </c>
      <c r="P165" s="214" t="s">
        <v>178</v>
      </c>
      <c r="Q165" s="316">
        <v>1014185525</v>
      </c>
      <c r="R165" s="245" t="s">
        <v>176</v>
      </c>
      <c r="S165" s="317" t="s">
        <v>753</v>
      </c>
      <c r="T165" s="334" t="s">
        <v>754</v>
      </c>
      <c r="U165" s="352"/>
      <c r="V165" s="352">
        <v>3002135133</v>
      </c>
      <c r="W165" s="7" t="s">
        <v>695</v>
      </c>
      <c r="X165" s="199">
        <f t="shared" si="36"/>
        <v>8</v>
      </c>
      <c r="Y165" s="198"/>
      <c r="Z165" s="199"/>
      <c r="AA165" s="199"/>
      <c r="AB165" s="207" t="s">
        <v>306</v>
      </c>
      <c r="AE165" s="199">
        <v>0</v>
      </c>
      <c r="AF165" s="199">
        <f t="shared" si="30"/>
        <v>8</v>
      </c>
      <c r="AG165" s="199">
        <f t="shared" si="40"/>
        <v>8</v>
      </c>
      <c r="AH165" s="209"/>
      <c r="AI165" s="209">
        <f t="shared" si="26"/>
        <v>0</v>
      </c>
      <c r="AJ165" s="209">
        <f t="shared" si="27"/>
        <v>0</v>
      </c>
      <c r="AK165" s="209">
        <f t="shared" si="41"/>
        <v>0</v>
      </c>
      <c r="AL165" s="295"/>
      <c r="AM165" s="199"/>
      <c r="AN165" s="199"/>
      <c r="AO165" s="199"/>
      <c r="AP165" s="199"/>
      <c r="AT165" s="199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308"/>
      <c r="CQ165" s="308"/>
      <c r="CR165" s="308"/>
      <c r="CS165" s="308"/>
      <c r="CT165" s="308"/>
      <c r="CU165" s="308"/>
      <c r="CV165" s="308"/>
      <c r="CW165" s="308"/>
      <c r="CX165" s="308"/>
      <c r="CY165" s="308"/>
      <c r="CZ165" s="308"/>
      <c r="DA165" s="308"/>
      <c r="DB165" s="308"/>
      <c r="DC165" s="308"/>
      <c r="DD165" s="308"/>
      <c r="DE165" s="308"/>
      <c r="DF165" s="308"/>
      <c r="DG165" s="308"/>
      <c r="DH165" s="308"/>
      <c r="DI165" s="308"/>
      <c r="DJ165" s="308"/>
      <c r="DK165" s="308"/>
      <c r="DL165" s="308"/>
      <c r="DM165" s="308"/>
      <c r="DN165" s="308"/>
      <c r="DO165" s="308"/>
      <c r="DP165" s="308"/>
      <c r="DQ165" s="308"/>
      <c r="DR165" s="308"/>
      <c r="DS165" s="308"/>
      <c r="DT165" s="308"/>
      <c r="DU165" s="308"/>
      <c r="DV165" s="308"/>
      <c r="DW165" s="308"/>
      <c r="DX165" s="308"/>
      <c r="DY165" s="308"/>
      <c r="DZ165" s="308"/>
      <c r="EA165" s="308"/>
      <c r="EB165" s="308"/>
      <c r="EC165" s="308"/>
      <c r="ED165" s="308"/>
      <c r="EE165" s="308"/>
      <c r="EF165" s="308"/>
      <c r="EG165" s="308"/>
      <c r="EH165" s="308"/>
      <c r="EI165" s="308"/>
      <c r="EJ165" s="308"/>
      <c r="EK165" s="308"/>
      <c r="EL165" s="308"/>
      <c r="EM165" s="308"/>
      <c r="EN165" s="308"/>
      <c r="EO165" s="308"/>
      <c r="EP165" s="308"/>
      <c r="EQ165" s="308"/>
      <c r="ER165" s="308"/>
      <c r="ES165" s="308"/>
      <c r="ET165" s="308"/>
      <c r="EU165" s="308"/>
      <c r="EV165" s="308"/>
      <c r="EW165" s="308"/>
      <c r="EX165" s="308"/>
      <c r="EY165" s="308"/>
      <c r="EZ165" s="308"/>
      <c r="FA165" s="308"/>
      <c r="FB165" s="308"/>
      <c r="FC165" s="308"/>
      <c r="FD165" s="308"/>
      <c r="FE165" s="308"/>
      <c r="FF165" s="308"/>
      <c r="FG165" s="308"/>
      <c r="FH165" s="308"/>
      <c r="FI165" s="308"/>
      <c r="FJ165" s="308"/>
      <c r="FK165" s="308"/>
      <c r="FL165" s="308"/>
      <c r="FM165" s="308"/>
      <c r="FN165" s="308"/>
      <c r="FO165" s="308"/>
      <c r="FP165" s="308"/>
      <c r="FQ165" s="308"/>
      <c r="FR165" s="308"/>
      <c r="FS165" s="308"/>
      <c r="FT165" s="308"/>
      <c r="FU165" s="308"/>
      <c r="FV165" s="308"/>
      <c r="FW165" s="308"/>
      <c r="FX165" s="308"/>
      <c r="FY165" s="308"/>
      <c r="FZ165" s="308"/>
      <c r="GA165" s="308"/>
      <c r="GB165" s="308"/>
      <c r="GC165" s="308"/>
      <c r="GD165" s="308"/>
      <c r="GE165" s="308"/>
      <c r="GF165" s="308"/>
      <c r="GG165" s="308"/>
      <c r="GH165" s="308"/>
      <c r="GI165" s="308"/>
      <c r="GJ165" s="308"/>
      <c r="GK165" s="308"/>
      <c r="GL165" s="308"/>
      <c r="GM165" s="308"/>
      <c r="GN165" s="308"/>
      <c r="GO165" s="308"/>
      <c r="GP165" s="308"/>
      <c r="GQ165" s="308"/>
      <c r="GR165" s="308"/>
      <c r="GS165" s="308"/>
      <c r="GT165" s="308"/>
      <c r="GU165" s="308"/>
      <c r="GV165" s="308"/>
      <c r="GW165" s="308"/>
      <c r="GX165" s="308"/>
      <c r="GY165" s="308"/>
      <c r="GZ165" s="308"/>
      <c r="HA165" s="308"/>
      <c r="HB165" s="308"/>
      <c r="HC165" s="308"/>
      <c r="HD165" s="308"/>
      <c r="HE165" s="308"/>
      <c r="HF165" s="308"/>
      <c r="HG165" s="312"/>
      <c r="HH165" s="313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</row>
    <row r="166" spans="1:264" s="196" customFormat="1" ht="13.5" customHeight="1" x14ac:dyDescent="0.25">
      <c r="A166" s="196">
        <v>129</v>
      </c>
      <c r="B166" s="270" t="s">
        <v>694</v>
      </c>
      <c r="C166" s="270" t="s">
        <v>273</v>
      </c>
      <c r="D166" s="196" t="s">
        <v>274</v>
      </c>
      <c r="E166" s="273" t="s">
        <v>275</v>
      </c>
      <c r="F166" s="403" t="s">
        <v>722</v>
      </c>
      <c r="G166" s="271" t="s">
        <v>299</v>
      </c>
      <c r="H166" s="201"/>
      <c r="I166" s="271">
        <v>21</v>
      </c>
      <c r="J166" s="271" t="s">
        <v>335</v>
      </c>
      <c r="K166" s="271" t="s">
        <v>336</v>
      </c>
      <c r="L166" s="201" t="s">
        <v>337</v>
      </c>
      <c r="M166" s="271">
        <v>4</v>
      </c>
      <c r="N166" s="203" t="s">
        <v>338</v>
      </c>
      <c r="O166" s="213" t="s">
        <v>174</v>
      </c>
      <c r="P166" s="7" t="s">
        <v>179</v>
      </c>
      <c r="Q166" s="204">
        <v>1073678907</v>
      </c>
      <c r="R166" s="198" t="s">
        <v>339</v>
      </c>
      <c r="S166" s="7" t="s">
        <v>340</v>
      </c>
      <c r="T166" s="221" t="s">
        <v>341</v>
      </c>
      <c r="U166" s="7">
        <v>7327809</v>
      </c>
      <c r="V166" s="7">
        <v>3173038210</v>
      </c>
      <c r="W166" s="7" t="s">
        <v>695</v>
      </c>
      <c r="X166" s="199">
        <f>M166*4</f>
        <v>16</v>
      </c>
      <c r="Y166" s="270"/>
      <c r="Z166" s="271"/>
      <c r="AA166" s="271"/>
      <c r="AB166" s="274" t="s">
        <v>343</v>
      </c>
      <c r="AC166" s="7"/>
      <c r="AD166" s="7"/>
      <c r="AE166" s="199">
        <v>0</v>
      </c>
      <c r="AF166" s="199">
        <f>M166*4</f>
        <v>16</v>
      </c>
      <c r="AG166" s="199">
        <f>SUM(AE166:AF166)</f>
        <v>16</v>
      </c>
      <c r="AH166" s="209"/>
      <c r="AI166" s="209">
        <f>AH166*AE166</f>
        <v>0</v>
      </c>
      <c r="AJ166" s="209">
        <f>AH166*AF166</f>
        <v>0</v>
      </c>
      <c r="AK166" s="209">
        <f>SUM(AI166:AJ166)</f>
        <v>0</v>
      </c>
      <c r="AL166" s="199"/>
      <c r="AM166" s="199"/>
      <c r="AN166" s="199"/>
      <c r="AO166" s="199"/>
      <c r="AP166" s="199"/>
      <c r="AR166" s="7"/>
      <c r="AS166" s="7"/>
      <c r="AT166" s="199"/>
      <c r="AU166" s="275"/>
      <c r="AV166" s="275"/>
      <c r="AW166" s="275"/>
      <c r="AX166" s="275"/>
      <c r="AY166" s="275"/>
      <c r="AZ166" s="275"/>
      <c r="BA166" s="275"/>
      <c r="BB166" s="275"/>
      <c r="BC166" s="275"/>
      <c r="BD166" s="275"/>
      <c r="BE166" s="275"/>
      <c r="BF166" s="275"/>
      <c r="BG166" s="275"/>
      <c r="BH166" s="275"/>
      <c r="BI166" s="275"/>
      <c r="BJ166" s="275"/>
      <c r="BK166" s="275"/>
      <c r="BL166" s="275"/>
      <c r="BM166" s="275"/>
      <c r="BN166" s="275"/>
      <c r="BO166" s="275"/>
      <c r="BP166" s="275"/>
      <c r="BQ166" s="275"/>
      <c r="BR166" s="275"/>
      <c r="BS166" s="275"/>
      <c r="BT166" s="275"/>
      <c r="BU166" s="275"/>
      <c r="BV166" s="275"/>
      <c r="BW166" s="275"/>
      <c r="BX166" s="275"/>
      <c r="BY166" s="275"/>
      <c r="BZ166" s="275"/>
      <c r="CA166" s="275"/>
      <c r="CB166" s="275"/>
      <c r="CC166" s="275"/>
      <c r="CD166" s="275"/>
      <c r="CE166" s="275"/>
      <c r="CF166" s="275"/>
      <c r="CG166" s="275"/>
      <c r="CH166" s="275"/>
      <c r="CI166" s="275"/>
      <c r="CJ166" s="275"/>
      <c r="CK166" s="275"/>
      <c r="CL166" s="275"/>
      <c r="CM166" s="275"/>
      <c r="CN166" s="275"/>
      <c r="CO166" s="275"/>
      <c r="CP166" s="275"/>
      <c r="CQ166" s="275"/>
      <c r="CR166" s="275"/>
      <c r="CS166" s="275"/>
      <c r="CT166" s="275"/>
      <c r="CU166" s="275"/>
      <c r="CV166" s="275"/>
      <c r="CW166" s="275"/>
      <c r="CX166" s="275"/>
      <c r="CY166" s="275"/>
      <c r="CZ166" s="275"/>
      <c r="DA166" s="275"/>
      <c r="DB166" s="275"/>
      <c r="DC166" s="275"/>
      <c r="DD166" s="275"/>
      <c r="DE166" s="275"/>
      <c r="DF166" s="275"/>
      <c r="DG166" s="275"/>
      <c r="DH166" s="275"/>
      <c r="DI166" s="275"/>
      <c r="DJ166" s="275"/>
      <c r="DK166" s="275"/>
      <c r="DL166" s="275"/>
      <c r="DM166" s="275"/>
      <c r="DN166" s="275"/>
      <c r="DO166" s="275"/>
      <c r="DP166" s="275"/>
      <c r="DQ166" s="275"/>
      <c r="DR166" s="275"/>
      <c r="DS166" s="275"/>
      <c r="DT166" s="275"/>
      <c r="DU166" s="275"/>
      <c r="DV166" s="275"/>
      <c r="DW166" s="275"/>
      <c r="DX166" s="275"/>
      <c r="DY166" s="275"/>
      <c r="DZ166" s="275"/>
      <c r="EA166" s="275"/>
      <c r="EB166" s="275"/>
      <c r="EC166" s="275"/>
      <c r="ED166" s="275"/>
      <c r="EE166" s="275"/>
      <c r="EF166" s="275"/>
      <c r="EG166" s="275"/>
      <c r="EH166" s="275"/>
      <c r="EI166" s="275"/>
      <c r="EJ166" s="275"/>
      <c r="EK166" s="275"/>
      <c r="EL166" s="275"/>
      <c r="EM166" s="275"/>
      <c r="EN166" s="275"/>
      <c r="EO166" s="275"/>
      <c r="EP166" s="275"/>
      <c r="EQ166" s="275"/>
      <c r="ER166" s="275"/>
      <c r="ES166" s="275"/>
      <c r="ET166" s="275"/>
      <c r="EU166" s="275"/>
      <c r="EV166" s="275"/>
      <c r="EW166" s="275"/>
      <c r="EX166" s="275"/>
      <c r="EY166" s="275"/>
      <c r="EZ166" s="275"/>
      <c r="FA166" s="275"/>
      <c r="FB166" s="275"/>
      <c r="FC166" s="275"/>
      <c r="FD166" s="275"/>
      <c r="FE166" s="275"/>
      <c r="FF166" s="275"/>
      <c r="FG166" s="275"/>
      <c r="FH166" s="275"/>
      <c r="FI166" s="275"/>
      <c r="FJ166" s="275"/>
      <c r="FK166" s="275"/>
      <c r="FL166" s="275"/>
      <c r="FM166" s="275"/>
      <c r="FN166" s="275"/>
      <c r="FO166" s="275"/>
      <c r="FP166" s="275"/>
      <c r="FQ166" s="275"/>
      <c r="FR166" s="275"/>
      <c r="FS166" s="275"/>
      <c r="FT166" s="275"/>
      <c r="FU166" s="275"/>
      <c r="FV166" s="275"/>
      <c r="FW166" s="275"/>
      <c r="FX166" s="275"/>
      <c r="FY166" s="275"/>
      <c r="FZ166" s="275"/>
      <c r="GA166" s="275"/>
      <c r="GB166" s="275"/>
      <c r="GC166" s="275"/>
      <c r="GD166" s="275"/>
      <c r="GE166" s="275"/>
      <c r="GF166" s="275"/>
      <c r="GG166" s="275"/>
      <c r="GH166" s="275"/>
      <c r="GI166" s="275"/>
      <c r="GJ166" s="275"/>
      <c r="GK166" s="275"/>
      <c r="GL166" s="275"/>
      <c r="GM166" s="275"/>
      <c r="GN166" s="275"/>
      <c r="GO166" s="275"/>
      <c r="GP166" s="275"/>
      <c r="GQ166" s="275"/>
      <c r="GR166" s="275"/>
      <c r="GS166" s="275"/>
      <c r="GT166" s="275"/>
      <c r="GU166" s="275"/>
      <c r="GV166" s="275"/>
      <c r="GW166" s="275"/>
      <c r="GX166" s="275"/>
      <c r="GY166" s="275"/>
      <c r="GZ166" s="275"/>
      <c r="HA166" s="275"/>
      <c r="HB166" s="275"/>
      <c r="HC166" s="275"/>
      <c r="HD166" s="275"/>
      <c r="HE166" s="275"/>
      <c r="HF166" s="275"/>
      <c r="HG166" s="311"/>
      <c r="HH166" s="310"/>
      <c r="HI166" s="276"/>
      <c r="HJ166" s="276"/>
      <c r="HK166" s="276"/>
      <c r="HL166" s="276"/>
      <c r="HM166" s="276"/>
      <c r="HN166" s="276"/>
      <c r="HO166" s="276"/>
      <c r="HP166" s="276"/>
      <c r="HQ166" s="276"/>
      <c r="HR166" s="276"/>
      <c r="HS166" s="276"/>
      <c r="HT166" s="276"/>
      <c r="HU166" s="276"/>
      <c r="HV166" s="276"/>
      <c r="HW166" s="276"/>
      <c r="HX166" s="276"/>
      <c r="HY166" s="276"/>
      <c r="HZ166" s="276"/>
      <c r="IA166" s="276"/>
      <c r="IB166" s="276"/>
      <c r="IC166" s="276"/>
      <c r="ID166" s="276"/>
      <c r="IE166" s="276"/>
      <c r="IF166" s="276"/>
      <c r="IG166" s="276"/>
      <c r="IH166" s="276"/>
      <c r="II166" s="276"/>
      <c r="IJ166" s="276"/>
      <c r="IK166" s="276"/>
      <c r="IL166" s="276"/>
      <c r="IM166" s="276"/>
      <c r="IN166" s="276"/>
      <c r="IO166" s="276"/>
      <c r="IP166" s="276"/>
      <c r="IQ166" s="276"/>
      <c r="IR166" s="276"/>
      <c r="IS166" s="276"/>
      <c r="IT166" s="276"/>
      <c r="IU166" s="276"/>
      <c r="IV166" s="276"/>
      <c r="IW166" s="276"/>
      <c r="IX166" s="276"/>
      <c r="IY166" s="276"/>
      <c r="IZ166" s="276"/>
      <c r="JA166" s="276"/>
      <c r="JB166" s="276"/>
      <c r="JC166" s="276"/>
      <c r="JD166" s="276"/>
    </row>
    <row r="167" spans="1:264" s="196" customFormat="1" ht="13.5" customHeight="1" x14ac:dyDescent="0.2">
      <c r="A167" s="196">
        <v>131</v>
      </c>
      <c r="B167" s="270" t="s">
        <v>694</v>
      </c>
      <c r="C167" s="270" t="s">
        <v>273</v>
      </c>
      <c r="D167" s="196" t="s">
        <v>274</v>
      </c>
      <c r="E167" s="273" t="s">
        <v>275</v>
      </c>
      <c r="F167" s="403" t="s">
        <v>722</v>
      </c>
      <c r="G167" s="271" t="s">
        <v>299</v>
      </c>
      <c r="H167" s="201"/>
      <c r="I167" s="271">
        <v>22</v>
      </c>
      <c r="J167" s="271" t="s">
        <v>314</v>
      </c>
      <c r="K167" s="271" t="s">
        <v>315</v>
      </c>
      <c r="L167" s="201" t="s">
        <v>316</v>
      </c>
      <c r="M167" s="281">
        <v>4</v>
      </c>
      <c r="N167" s="333" t="s">
        <v>752</v>
      </c>
      <c r="O167" s="213" t="s">
        <v>174</v>
      </c>
      <c r="P167" s="214" t="s">
        <v>178</v>
      </c>
      <c r="Q167" s="316">
        <v>1014185525</v>
      </c>
      <c r="R167" s="245" t="s">
        <v>176</v>
      </c>
      <c r="S167" s="317" t="s">
        <v>753</v>
      </c>
      <c r="T167" s="334" t="s">
        <v>754</v>
      </c>
      <c r="U167" s="352"/>
      <c r="V167" s="352">
        <v>3002135133</v>
      </c>
      <c r="W167" s="7" t="s">
        <v>695</v>
      </c>
      <c r="X167" s="199">
        <f t="shared" si="36"/>
        <v>16</v>
      </c>
      <c r="Y167" s="270" t="s">
        <v>395</v>
      </c>
      <c r="Z167" s="271"/>
      <c r="AA167" s="271"/>
      <c r="AB167" s="274" t="s">
        <v>343</v>
      </c>
      <c r="AC167" s="7"/>
      <c r="AD167" s="7"/>
      <c r="AE167" s="199">
        <f t="shared" si="29"/>
        <v>16</v>
      </c>
      <c r="AF167" s="199">
        <f t="shared" si="30"/>
        <v>16</v>
      </c>
      <c r="AG167" s="199">
        <f t="shared" si="40"/>
        <v>32</v>
      </c>
      <c r="AH167" s="209"/>
      <c r="AI167" s="209">
        <f t="shared" si="26"/>
        <v>0</v>
      </c>
      <c r="AJ167" s="209">
        <f t="shared" si="27"/>
        <v>0</v>
      </c>
      <c r="AK167" s="209">
        <f t="shared" si="41"/>
        <v>0</v>
      </c>
      <c r="AL167" s="199"/>
      <c r="AM167" s="199"/>
      <c r="AN167" s="199"/>
      <c r="AO167" s="199"/>
      <c r="AP167" s="199"/>
      <c r="AR167" s="7"/>
      <c r="AS167" s="7"/>
      <c r="AT167" s="199"/>
      <c r="AU167" s="275"/>
      <c r="AV167" s="275"/>
      <c r="AW167" s="275"/>
      <c r="AX167" s="275"/>
      <c r="AY167" s="275"/>
      <c r="AZ167" s="275"/>
      <c r="BA167" s="275"/>
      <c r="BB167" s="275"/>
      <c r="BC167" s="275"/>
      <c r="BD167" s="275"/>
      <c r="BE167" s="275"/>
      <c r="BF167" s="275"/>
      <c r="BG167" s="275"/>
      <c r="BH167" s="275"/>
      <c r="BI167" s="275"/>
      <c r="BJ167" s="275"/>
      <c r="BK167" s="275"/>
      <c r="BL167" s="275"/>
      <c r="BM167" s="275"/>
      <c r="BN167" s="275"/>
      <c r="BO167" s="275"/>
      <c r="BP167" s="275"/>
      <c r="BQ167" s="275"/>
      <c r="BR167" s="275"/>
      <c r="BS167" s="275"/>
      <c r="BT167" s="275"/>
      <c r="BU167" s="275"/>
      <c r="BV167" s="275"/>
      <c r="BW167" s="275"/>
      <c r="BX167" s="275"/>
      <c r="BY167" s="275"/>
      <c r="BZ167" s="275"/>
      <c r="CA167" s="275"/>
      <c r="CB167" s="275"/>
      <c r="CC167" s="275"/>
      <c r="CD167" s="275"/>
      <c r="CE167" s="275"/>
      <c r="CF167" s="275"/>
      <c r="CG167" s="275"/>
      <c r="CH167" s="275"/>
      <c r="CI167" s="275"/>
      <c r="CJ167" s="275"/>
      <c r="CK167" s="275"/>
      <c r="CL167" s="275"/>
      <c r="CM167" s="275"/>
      <c r="CN167" s="275"/>
      <c r="CO167" s="275"/>
      <c r="CP167" s="275"/>
      <c r="CQ167" s="275"/>
      <c r="CR167" s="275"/>
      <c r="CS167" s="275"/>
      <c r="CT167" s="275"/>
      <c r="CU167" s="275"/>
      <c r="CV167" s="275"/>
      <c r="CW167" s="275"/>
      <c r="CX167" s="275"/>
      <c r="CY167" s="275"/>
      <c r="CZ167" s="275"/>
      <c r="DA167" s="275"/>
      <c r="DB167" s="275"/>
      <c r="DC167" s="275"/>
      <c r="DD167" s="275"/>
      <c r="DE167" s="275"/>
      <c r="DF167" s="275"/>
      <c r="DG167" s="275"/>
      <c r="DH167" s="275"/>
      <c r="DI167" s="275"/>
      <c r="DJ167" s="275"/>
      <c r="DK167" s="275"/>
      <c r="DL167" s="275"/>
      <c r="DM167" s="275"/>
      <c r="DN167" s="275"/>
      <c r="DO167" s="275"/>
      <c r="DP167" s="275"/>
      <c r="DQ167" s="275"/>
      <c r="DR167" s="275"/>
      <c r="DS167" s="275"/>
      <c r="DT167" s="275"/>
      <c r="DU167" s="275"/>
      <c r="DV167" s="275"/>
      <c r="DW167" s="275"/>
      <c r="DX167" s="275"/>
      <c r="DY167" s="275"/>
      <c r="DZ167" s="275"/>
      <c r="EA167" s="275"/>
      <c r="EB167" s="275"/>
      <c r="EC167" s="275"/>
      <c r="ED167" s="275"/>
      <c r="EE167" s="275"/>
      <c r="EF167" s="275"/>
      <c r="EG167" s="275"/>
      <c r="EH167" s="275"/>
      <c r="EI167" s="275"/>
      <c r="EJ167" s="275"/>
      <c r="EK167" s="275"/>
      <c r="EL167" s="275"/>
      <c r="EM167" s="275"/>
      <c r="EN167" s="275"/>
      <c r="EO167" s="275"/>
      <c r="EP167" s="275"/>
      <c r="EQ167" s="275"/>
      <c r="ER167" s="275"/>
      <c r="ES167" s="275"/>
      <c r="ET167" s="275"/>
      <c r="EU167" s="275"/>
      <c r="EV167" s="275"/>
      <c r="EW167" s="275"/>
      <c r="EX167" s="275"/>
      <c r="EY167" s="275"/>
      <c r="EZ167" s="275"/>
      <c r="FA167" s="275"/>
      <c r="FB167" s="275"/>
      <c r="FC167" s="275"/>
      <c r="FD167" s="275"/>
      <c r="FE167" s="275"/>
      <c r="FF167" s="275"/>
      <c r="FG167" s="275"/>
      <c r="FH167" s="275"/>
      <c r="FI167" s="275"/>
      <c r="FJ167" s="275"/>
      <c r="FK167" s="275"/>
      <c r="FL167" s="275"/>
      <c r="FM167" s="275"/>
      <c r="FN167" s="275"/>
      <c r="FO167" s="275"/>
      <c r="FP167" s="275"/>
      <c r="FQ167" s="275"/>
      <c r="FR167" s="275"/>
      <c r="FS167" s="275"/>
      <c r="FT167" s="275"/>
      <c r="FU167" s="275"/>
      <c r="FV167" s="275"/>
      <c r="FW167" s="275"/>
      <c r="FX167" s="275"/>
      <c r="FY167" s="275"/>
      <c r="FZ167" s="275"/>
      <c r="GA167" s="275"/>
      <c r="GB167" s="275"/>
      <c r="GC167" s="275"/>
      <c r="GD167" s="275"/>
      <c r="GE167" s="275"/>
      <c r="GF167" s="275"/>
      <c r="GG167" s="275"/>
      <c r="GH167" s="275"/>
      <c r="GI167" s="275"/>
      <c r="GJ167" s="275"/>
      <c r="GK167" s="275"/>
      <c r="GL167" s="275"/>
      <c r="GM167" s="275"/>
      <c r="GN167" s="275"/>
      <c r="GO167" s="275"/>
      <c r="GP167" s="275"/>
      <c r="GQ167" s="275"/>
      <c r="GR167" s="275"/>
      <c r="GS167" s="275"/>
      <c r="GT167" s="275"/>
      <c r="GU167" s="275"/>
      <c r="GV167" s="275"/>
      <c r="GW167" s="275"/>
      <c r="GX167" s="275"/>
      <c r="GY167" s="275"/>
      <c r="GZ167" s="275"/>
      <c r="HA167" s="275"/>
      <c r="HB167" s="275"/>
      <c r="HC167" s="275"/>
      <c r="HD167" s="275"/>
      <c r="HE167" s="275"/>
      <c r="HF167" s="275"/>
      <c r="HG167" s="311"/>
      <c r="HH167" s="310"/>
      <c r="HI167" s="276"/>
      <c r="HJ167" s="276"/>
      <c r="HK167" s="276"/>
      <c r="HL167" s="276"/>
      <c r="HM167" s="276"/>
      <c r="HN167" s="276"/>
      <c r="HO167" s="276"/>
      <c r="HP167" s="276"/>
      <c r="HQ167" s="276"/>
      <c r="HR167" s="276"/>
      <c r="HS167" s="276"/>
      <c r="HT167" s="276"/>
      <c r="HU167" s="276"/>
      <c r="HV167" s="276"/>
      <c r="HW167" s="276"/>
      <c r="HX167" s="276"/>
      <c r="HY167" s="276"/>
      <c r="HZ167" s="276"/>
      <c r="IA167" s="276"/>
      <c r="IB167" s="276"/>
      <c r="IC167" s="276"/>
      <c r="ID167" s="276"/>
      <c r="IE167" s="276"/>
      <c r="IF167" s="276"/>
      <c r="IG167" s="276"/>
      <c r="IH167" s="276"/>
      <c r="II167" s="276"/>
      <c r="IJ167" s="276"/>
      <c r="IK167" s="276"/>
      <c r="IL167" s="276"/>
      <c r="IM167" s="276"/>
      <c r="IN167" s="276"/>
      <c r="IO167" s="276"/>
      <c r="IP167" s="276"/>
      <c r="IQ167" s="276"/>
      <c r="IR167" s="276"/>
      <c r="IS167" s="276"/>
      <c r="IT167" s="276"/>
      <c r="IU167" s="276"/>
      <c r="IV167" s="276"/>
      <c r="IW167" s="276"/>
      <c r="IX167" s="276"/>
      <c r="IY167" s="276"/>
      <c r="IZ167" s="276"/>
      <c r="JA167" s="276"/>
      <c r="JB167" s="276"/>
      <c r="JC167" s="276"/>
      <c r="JD167" s="276"/>
    </row>
    <row r="168" spans="1:264" s="196" customFormat="1" ht="13.5" customHeight="1" x14ac:dyDescent="0.2">
      <c r="A168" s="196">
        <v>132</v>
      </c>
      <c r="B168" s="270" t="s">
        <v>694</v>
      </c>
      <c r="C168" s="270" t="s">
        <v>273</v>
      </c>
      <c r="D168" s="196" t="s">
        <v>274</v>
      </c>
      <c r="E168" s="273" t="s">
        <v>288</v>
      </c>
      <c r="F168" s="270" t="s">
        <v>722</v>
      </c>
      <c r="G168" s="271" t="s">
        <v>299</v>
      </c>
      <c r="H168" s="201"/>
      <c r="I168" s="271">
        <v>22</v>
      </c>
      <c r="J168" s="271" t="s">
        <v>344</v>
      </c>
      <c r="K168" s="271" t="s">
        <v>345</v>
      </c>
      <c r="L168" s="201" t="s">
        <v>346</v>
      </c>
      <c r="M168" s="271">
        <v>2</v>
      </c>
      <c r="N168" s="404" t="s">
        <v>760</v>
      </c>
      <c r="O168" s="213" t="s">
        <v>174</v>
      </c>
      <c r="P168" s="405" t="s">
        <v>525</v>
      </c>
      <c r="Q168" s="406">
        <v>66980769</v>
      </c>
      <c r="R168" s="342" t="s">
        <v>249</v>
      </c>
      <c r="S168" s="407" t="s">
        <v>761</v>
      </c>
      <c r="T168" s="408" t="s">
        <v>762</v>
      </c>
      <c r="U168" s="407"/>
      <c r="V168" s="407">
        <v>3187945528</v>
      </c>
      <c r="W168" s="7" t="s">
        <v>695</v>
      </c>
      <c r="X168" s="199">
        <f t="shared" si="36"/>
        <v>8</v>
      </c>
      <c r="Y168" s="270" t="s">
        <v>534</v>
      </c>
      <c r="Z168" s="271"/>
      <c r="AA168" s="271"/>
      <c r="AB168" s="274"/>
      <c r="AC168" s="7"/>
      <c r="AD168" s="7"/>
      <c r="AE168" s="199">
        <f t="shared" si="29"/>
        <v>8</v>
      </c>
      <c r="AF168" s="199">
        <v>0</v>
      </c>
      <c r="AG168" s="199">
        <f>SUM(AE168:AF168)</f>
        <v>8</v>
      </c>
      <c r="AH168" s="209"/>
      <c r="AI168" s="209">
        <f t="shared" si="26"/>
        <v>0</v>
      </c>
      <c r="AJ168" s="209">
        <f t="shared" si="27"/>
        <v>0</v>
      </c>
      <c r="AK168" s="209">
        <f t="shared" si="41"/>
        <v>0</v>
      </c>
      <c r="AL168" s="295"/>
      <c r="AM168" s="199"/>
      <c r="AN168" s="199"/>
      <c r="AO168" s="199"/>
      <c r="AP168" s="199"/>
      <c r="AR168" s="7"/>
      <c r="AS168" s="7"/>
      <c r="AT168" s="199"/>
      <c r="AU168" s="275"/>
      <c r="AV168" s="275"/>
      <c r="AW168" s="275"/>
      <c r="AX168" s="275"/>
      <c r="AY168" s="275"/>
      <c r="AZ168" s="275"/>
      <c r="BA168" s="275"/>
      <c r="BB168" s="275"/>
      <c r="BC168" s="275"/>
      <c r="BD168" s="275"/>
      <c r="BE168" s="275"/>
      <c r="BF168" s="275"/>
      <c r="BG168" s="275"/>
      <c r="BH168" s="275"/>
      <c r="BI168" s="275"/>
      <c r="BJ168" s="275"/>
      <c r="BK168" s="275"/>
      <c r="BL168" s="275"/>
      <c r="BM168" s="275"/>
      <c r="BN168" s="275"/>
      <c r="BO168" s="275"/>
      <c r="BP168" s="275"/>
      <c r="BQ168" s="275"/>
      <c r="BR168" s="275"/>
      <c r="BS168" s="275"/>
      <c r="BT168" s="275"/>
      <c r="BU168" s="275"/>
      <c r="BV168" s="275"/>
      <c r="BW168" s="275"/>
      <c r="BX168" s="275"/>
      <c r="BY168" s="275"/>
      <c r="BZ168" s="275"/>
      <c r="CA168" s="275"/>
      <c r="CB168" s="275"/>
      <c r="CC168" s="275"/>
      <c r="CD168" s="275"/>
      <c r="CE168" s="275"/>
      <c r="CF168" s="275"/>
      <c r="CG168" s="275"/>
      <c r="CH168" s="275"/>
      <c r="CI168" s="275"/>
      <c r="CJ168" s="275"/>
      <c r="CK168" s="275"/>
      <c r="CL168" s="275"/>
      <c r="CM168" s="275"/>
      <c r="CN168" s="275"/>
      <c r="CO168" s="275"/>
      <c r="CP168" s="275"/>
      <c r="CQ168" s="275"/>
      <c r="CR168" s="275"/>
      <c r="CS168" s="275"/>
      <c r="CT168" s="275"/>
      <c r="CU168" s="275"/>
      <c r="CV168" s="275"/>
      <c r="CW168" s="275"/>
      <c r="CX168" s="275"/>
      <c r="CY168" s="275"/>
      <c r="CZ168" s="275"/>
      <c r="DA168" s="275"/>
      <c r="DB168" s="275"/>
      <c r="DC168" s="275"/>
      <c r="DD168" s="275"/>
      <c r="DE168" s="275"/>
      <c r="DF168" s="275"/>
      <c r="DG168" s="275"/>
      <c r="DH168" s="275"/>
      <c r="DI168" s="275"/>
      <c r="DJ168" s="275"/>
      <c r="DK168" s="275"/>
      <c r="DL168" s="275"/>
      <c r="DM168" s="275"/>
      <c r="DN168" s="275"/>
      <c r="DO168" s="275"/>
      <c r="DP168" s="275"/>
      <c r="DQ168" s="275"/>
      <c r="DR168" s="275"/>
      <c r="DS168" s="275"/>
      <c r="DT168" s="275"/>
      <c r="DU168" s="275"/>
      <c r="DV168" s="275"/>
      <c r="DW168" s="275"/>
      <c r="DX168" s="275"/>
      <c r="DY168" s="275"/>
      <c r="DZ168" s="275"/>
      <c r="EA168" s="275"/>
      <c r="EB168" s="275"/>
      <c r="EC168" s="275"/>
      <c r="ED168" s="275"/>
      <c r="EE168" s="275"/>
      <c r="EF168" s="275"/>
      <c r="EG168" s="275"/>
      <c r="EH168" s="275"/>
      <c r="EI168" s="275"/>
      <c r="EJ168" s="275"/>
      <c r="EK168" s="275"/>
      <c r="EL168" s="275"/>
      <c r="EM168" s="275"/>
      <c r="EN168" s="275"/>
      <c r="EO168" s="275"/>
      <c r="EP168" s="275"/>
      <c r="EQ168" s="275"/>
      <c r="ER168" s="275"/>
      <c r="ES168" s="275"/>
      <c r="ET168" s="275"/>
      <c r="EU168" s="275"/>
      <c r="EV168" s="275"/>
      <c r="EW168" s="275"/>
      <c r="EX168" s="275"/>
      <c r="EY168" s="275"/>
      <c r="EZ168" s="275"/>
      <c r="FA168" s="275"/>
      <c r="FB168" s="275"/>
      <c r="FC168" s="275"/>
      <c r="FD168" s="275"/>
      <c r="FE168" s="275"/>
      <c r="FF168" s="275"/>
      <c r="FG168" s="275"/>
      <c r="FH168" s="275"/>
      <c r="FI168" s="275"/>
      <c r="FJ168" s="275"/>
      <c r="FK168" s="275"/>
      <c r="FL168" s="275"/>
      <c r="FM168" s="275"/>
      <c r="FN168" s="275"/>
      <c r="FO168" s="275"/>
      <c r="FP168" s="275"/>
      <c r="FQ168" s="275"/>
      <c r="FR168" s="275"/>
      <c r="FS168" s="275"/>
      <c r="FT168" s="275"/>
      <c r="FU168" s="275"/>
      <c r="FV168" s="275"/>
      <c r="FW168" s="275"/>
      <c r="FX168" s="275"/>
      <c r="FY168" s="275"/>
      <c r="FZ168" s="275"/>
      <c r="GA168" s="275"/>
      <c r="GB168" s="275"/>
      <c r="GC168" s="275"/>
      <c r="GD168" s="275"/>
      <c r="GE168" s="275"/>
      <c r="GF168" s="275"/>
      <c r="GG168" s="275"/>
      <c r="GH168" s="275"/>
      <c r="GI168" s="275"/>
      <c r="GJ168" s="275"/>
      <c r="GK168" s="275"/>
      <c r="GL168" s="275"/>
      <c r="GM168" s="275"/>
      <c r="GN168" s="275"/>
      <c r="GO168" s="275"/>
      <c r="GP168" s="275"/>
      <c r="GQ168" s="275"/>
      <c r="GR168" s="275"/>
      <c r="GS168" s="275"/>
      <c r="GT168" s="275"/>
      <c r="GU168" s="275"/>
      <c r="GV168" s="275"/>
      <c r="GW168" s="275"/>
      <c r="GX168" s="275"/>
      <c r="GY168" s="275"/>
      <c r="GZ168" s="275"/>
      <c r="HA168" s="275"/>
      <c r="HB168" s="275"/>
      <c r="HC168" s="275"/>
      <c r="HD168" s="275"/>
      <c r="HE168" s="275"/>
      <c r="HF168" s="275"/>
      <c r="HG168" s="311"/>
      <c r="HH168" s="310"/>
      <c r="HI168" s="276"/>
      <c r="HJ168" s="276"/>
      <c r="HK168" s="276"/>
      <c r="HL168" s="276"/>
      <c r="HM168" s="276"/>
      <c r="HN168" s="276"/>
      <c r="HO168" s="276"/>
      <c r="HP168" s="276"/>
      <c r="HQ168" s="276"/>
      <c r="HR168" s="276"/>
      <c r="HS168" s="276"/>
      <c r="HT168" s="276"/>
      <c r="HU168" s="276"/>
      <c r="HV168" s="276"/>
      <c r="HW168" s="276"/>
      <c r="HX168" s="276"/>
      <c r="HY168" s="276"/>
      <c r="HZ168" s="276"/>
      <c r="IA168" s="276"/>
      <c r="IB168" s="276"/>
      <c r="IC168" s="276"/>
      <c r="ID168" s="276"/>
      <c r="IE168" s="276"/>
      <c r="IF168" s="276"/>
      <c r="IG168" s="276"/>
      <c r="IH168" s="276"/>
      <c r="II168" s="276"/>
      <c r="IJ168" s="276"/>
      <c r="IK168" s="276"/>
      <c r="IL168" s="276"/>
      <c r="IM168" s="276"/>
      <c r="IN168" s="276"/>
      <c r="IO168" s="276"/>
      <c r="IP168" s="276"/>
      <c r="IQ168" s="276"/>
      <c r="IR168" s="276"/>
      <c r="IS168" s="276"/>
      <c r="IT168" s="276"/>
      <c r="IU168" s="276"/>
      <c r="IV168" s="276"/>
      <c r="IW168" s="276"/>
      <c r="IX168" s="276"/>
      <c r="IY168" s="276"/>
      <c r="IZ168" s="276"/>
      <c r="JA168" s="276"/>
      <c r="JB168" s="276"/>
      <c r="JC168" s="276"/>
      <c r="JD168" s="276"/>
    </row>
    <row r="169" spans="1:264" s="196" customFormat="1" ht="13.5" customHeight="1" x14ac:dyDescent="0.2">
      <c r="A169" s="196">
        <v>132</v>
      </c>
      <c r="B169" s="270" t="s">
        <v>694</v>
      </c>
      <c r="C169" s="270" t="s">
        <v>273</v>
      </c>
      <c r="D169" s="196" t="s">
        <v>274</v>
      </c>
      <c r="E169" s="273" t="s">
        <v>288</v>
      </c>
      <c r="F169" s="270" t="s">
        <v>722</v>
      </c>
      <c r="G169" s="271" t="s">
        <v>299</v>
      </c>
      <c r="H169" s="201"/>
      <c r="I169" s="271">
        <v>22</v>
      </c>
      <c r="J169" s="271" t="s">
        <v>344</v>
      </c>
      <c r="K169" s="271" t="s">
        <v>345</v>
      </c>
      <c r="L169" s="201" t="s">
        <v>346</v>
      </c>
      <c r="M169" s="271">
        <v>2</v>
      </c>
      <c r="N169" s="213" t="s">
        <v>471</v>
      </c>
      <c r="O169" s="213" t="s">
        <v>351</v>
      </c>
      <c r="P169" s="214" t="s">
        <v>445</v>
      </c>
      <c r="Q169" s="278">
        <v>43612431</v>
      </c>
      <c r="R169" s="257" t="s">
        <v>177</v>
      </c>
      <c r="S169" s="279" t="s">
        <v>472</v>
      </c>
      <c r="T169" s="298" t="s">
        <v>473</v>
      </c>
      <c r="U169" s="297">
        <v>4963261</v>
      </c>
      <c r="V169" s="297">
        <v>3113036372</v>
      </c>
      <c r="W169" s="7" t="s">
        <v>695</v>
      </c>
      <c r="X169" s="199">
        <f>M169*4</f>
        <v>8</v>
      </c>
      <c r="Y169" s="270"/>
      <c r="Z169" s="271"/>
      <c r="AA169" s="271"/>
      <c r="AB169" s="274" t="s">
        <v>296</v>
      </c>
      <c r="AC169" s="7"/>
      <c r="AD169" s="7"/>
      <c r="AE169" s="199">
        <v>0</v>
      </c>
      <c r="AF169" s="199">
        <f>M169*4</f>
        <v>8</v>
      </c>
      <c r="AG169" s="199">
        <f>SUM(AE169:AF169)</f>
        <v>8</v>
      </c>
      <c r="AH169" s="209"/>
      <c r="AI169" s="209">
        <f>AH169*AE169</f>
        <v>0</v>
      </c>
      <c r="AJ169" s="209">
        <f>AH169*AF169</f>
        <v>0</v>
      </c>
      <c r="AK169" s="209">
        <f>SUM(AI169:AJ169)</f>
        <v>0</v>
      </c>
      <c r="AL169" s="295"/>
      <c r="AM169" s="199"/>
      <c r="AN169" s="199"/>
      <c r="AO169" s="199"/>
      <c r="AP169" s="199"/>
      <c r="AR169" s="7"/>
      <c r="AS169" s="7"/>
      <c r="AT169" s="199"/>
      <c r="AU169" s="275"/>
      <c r="AV169" s="275"/>
      <c r="AW169" s="275"/>
      <c r="AX169" s="275"/>
      <c r="AY169" s="275"/>
      <c r="AZ169" s="275"/>
      <c r="BA169" s="275"/>
      <c r="BB169" s="275"/>
      <c r="BC169" s="275"/>
      <c r="BD169" s="275"/>
      <c r="BE169" s="275"/>
      <c r="BF169" s="275"/>
      <c r="BG169" s="275"/>
      <c r="BH169" s="275"/>
      <c r="BI169" s="275"/>
      <c r="BJ169" s="275"/>
      <c r="BK169" s="275"/>
      <c r="BL169" s="275"/>
      <c r="BM169" s="275"/>
      <c r="BN169" s="275"/>
      <c r="BO169" s="275"/>
      <c r="BP169" s="275"/>
      <c r="BQ169" s="275"/>
      <c r="BR169" s="275"/>
      <c r="BS169" s="275"/>
      <c r="BT169" s="275"/>
      <c r="BU169" s="275"/>
      <c r="BV169" s="275"/>
      <c r="BW169" s="275"/>
      <c r="BX169" s="275"/>
      <c r="BY169" s="275"/>
      <c r="BZ169" s="275"/>
      <c r="CA169" s="275"/>
      <c r="CB169" s="275"/>
      <c r="CC169" s="275"/>
      <c r="CD169" s="275"/>
      <c r="CE169" s="275"/>
      <c r="CF169" s="275"/>
      <c r="CG169" s="275"/>
      <c r="CH169" s="275"/>
      <c r="CI169" s="275"/>
      <c r="CJ169" s="275"/>
      <c r="CK169" s="275"/>
      <c r="CL169" s="275"/>
      <c r="CM169" s="275"/>
      <c r="CN169" s="275"/>
      <c r="CO169" s="275"/>
      <c r="CP169" s="275"/>
      <c r="CQ169" s="275"/>
      <c r="CR169" s="275"/>
      <c r="CS169" s="275"/>
      <c r="CT169" s="275"/>
      <c r="CU169" s="275"/>
      <c r="CV169" s="275"/>
      <c r="CW169" s="275"/>
      <c r="CX169" s="275"/>
      <c r="CY169" s="275"/>
      <c r="CZ169" s="275"/>
      <c r="DA169" s="275"/>
      <c r="DB169" s="275"/>
      <c r="DC169" s="275"/>
      <c r="DD169" s="275"/>
      <c r="DE169" s="275"/>
      <c r="DF169" s="275"/>
      <c r="DG169" s="275"/>
      <c r="DH169" s="275"/>
      <c r="DI169" s="275"/>
      <c r="DJ169" s="275"/>
      <c r="DK169" s="275"/>
      <c r="DL169" s="275"/>
      <c r="DM169" s="275"/>
      <c r="DN169" s="275"/>
      <c r="DO169" s="275"/>
      <c r="DP169" s="275"/>
      <c r="DQ169" s="275"/>
      <c r="DR169" s="275"/>
      <c r="DS169" s="275"/>
      <c r="DT169" s="275"/>
      <c r="DU169" s="275"/>
      <c r="DV169" s="275"/>
      <c r="DW169" s="275"/>
      <c r="DX169" s="275"/>
      <c r="DY169" s="275"/>
      <c r="DZ169" s="275"/>
      <c r="EA169" s="275"/>
      <c r="EB169" s="275"/>
      <c r="EC169" s="275"/>
      <c r="ED169" s="275"/>
      <c r="EE169" s="275"/>
      <c r="EF169" s="275"/>
      <c r="EG169" s="275"/>
      <c r="EH169" s="275"/>
      <c r="EI169" s="275"/>
      <c r="EJ169" s="275"/>
      <c r="EK169" s="275"/>
      <c r="EL169" s="275"/>
      <c r="EM169" s="275"/>
      <c r="EN169" s="275"/>
      <c r="EO169" s="275"/>
      <c r="EP169" s="275"/>
      <c r="EQ169" s="275"/>
      <c r="ER169" s="275"/>
      <c r="ES169" s="275"/>
      <c r="ET169" s="275"/>
      <c r="EU169" s="275"/>
      <c r="EV169" s="275"/>
      <c r="EW169" s="275"/>
      <c r="EX169" s="275"/>
      <c r="EY169" s="275"/>
      <c r="EZ169" s="275"/>
      <c r="FA169" s="275"/>
      <c r="FB169" s="275"/>
      <c r="FC169" s="275"/>
      <c r="FD169" s="275"/>
      <c r="FE169" s="275"/>
      <c r="FF169" s="275"/>
      <c r="FG169" s="275"/>
      <c r="FH169" s="275"/>
      <c r="FI169" s="275"/>
      <c r="FJ169" s="275"/>
      <c r="FK169" s="275"/>
      <c r="FL169" s="275"/>
      <c r="FM169" s="275"/>
      <c r="FN169" s="275"/>
      <c r="FO169" s="275"/>
      <c r="FP169" s="275"/>
      <c r="FQ169" s="275"/>
      <c r="FR169" s="275"/>
      <c r="FS169" s="275"/>
      <c r="FT169" s="275"/>
      <c r="FU169" s="275"/>
      <c r="FV169" s="275"/>
      <c r="FW169" s="275"/>
      <c r="FX169" s="275"/>
      <c r="FY169" s="275"/>
      <c r="FZ169" s="275"/>
      <c r="GA169" s="275"/>
      <c r="GB169" s="275"/>
      <c r="GC169" s="275"/>
      <c r="GD169" s="275"/>
      <c r="GE169" s="275"/>
      <c r="GF169" s="275"/>
      <c r="GG169" s="275"/>
      <c r="GH169" s="275"/>
      <c r="GI169" s="275"/>
      <c r="GJ169" s="275"/>
      <c r="GK169" s="275"/>
      <c r="GL169" s="275"/>
      <c r="GM169" s="275"/>
      <c r="GN169" s="275"/>
      <c r="GO169" s="275"/>
      <c r="GP169" s="275"/>
      <c r="GQ169" s="275"/>
      <c r="GR169" s="275"/>
      <c r="GS169" s="275"/>
      <c r="GT169" s="275"/>
      <c r="GU169" s="275"/>
      <c r="GV169" s="275"/>
      <c r="GW169" s="275"/>
      <c r="GX169" s="275"/>
      <c r="GY169" s="275"/>
      <c r="GZ169" s="275"/>
      <c r="HA169" s="275"/>
      <c r="HB169" s="275"/>
      <c r="HC169" s="275"/>
      <c r="HD169" s="275"/>
      <c r="HE169" s="275"/>
      <c r="HF169" s="275"/>
      <c r="HG169" s="311"/>
      <c r="HH169" s="310"/>
      <c r="HI169" s="276"/>
      <c r="HJ169" s="276"/>
      <c r="HK169" s="276"/>
      <c r="HL169" s="276"/>
      <c r="HM169" s="276"/>
      <c r="HN169" s="276"/>
      <c r="HO169" s="276"/>
      <c r="HP169" s="276"/>
      <c r="HQ169" s="276"/>
      <c r="HR169" s="276"/>
      <c r="HS169" s="276"/>
      <c r="HT169" s="276"/>
      <c r="HU169" s="276"/>
      <c r="HV169" s="276"/>
      <c r="HW169" s="276"/>
      <c r="HX169" s="276"/>
      <c r="HY169" s="276"/>
      <c r="HZ169" s="276"/>
      <c r="IA169" s="276"/>
      <c r="IB169" s="276"/>
      <c r="IC169" s="276"/>
      <c r="ID169" s="276"/>
      <c r="IE169" s="276"/>
      <c r="IF169" s="276"/>
      <c r="IG169" s="276"/>
      <c r="IH169" s="276"/>
      <c r="II169" s="276"/>
      <c r="IJ169" s="276"/>
      <c r="IK169" s="276"/>
      <c r="IL169" s="276"/>
      <c r="IM169" s="276"/>
      <c r="IN169" s="276"/>
      <c r="IO169" s="276"/>
      <c r="IP169" s="276"/>
      <c r="IQ169" s="276"/>
      <c r="IR169" s="276"/>
      <c r="IS169" s="276"/>
      <c r="IT169" s="276"/>
      <c r="IU169" s="276"/>
      <c r="IV169" s="276"/>
      <c r="IW169" s="276"/>
      <c r="IX169" s="276"/>
      <c r="IY169" s="276"/>
      <c r="IZ169" s="276"/>
      <c r="JA169" s="276"/>
      <c r="JB169" s="276"/>
      <c r="JC169" s="276"/>
      <c r="JD169" s="276"/>
    </row>
    <row r="170" spans="1:264" s="7" customFormat="1" ht="13.5" customHeight="1" x14ac:dyDescent="0.2">
      <c r="A170" s="7">
        <v>133</v>
      </c>
      <c r="B170" s="198" t="s">
        <v>694</v>
      </c>
      <c r="C170" s="198" t="s">
        <v>273</v>
      </c>
      <c r="D170" s="7" t="s">
        <v>274</v>
      </c>
      <c r="E170" s="197" t="s">
        <v>298</v>
      </c>
      <c r="F170" s="198" t="s">
        <v>722</v>
      </c>
      <c r="G170" s="199" t="s">
        <v>299</v>
      </c>
      <c r="I170" s="199">
        <v>21</v>
      </c>
      <c r="J170" s="199" t="s">
        <v>323</v>
      </c>
      <c r="K170" s="199" t="s">
        <v>324</v>
      </c>
      <c r="L170" s="7" t="s">
        <v>325</v>
      </c>
      <c r="M170" s="202">
        <v>4</v>
      </c>
      <c r="N170" s="325" t="s">
        <v>972</v>
      </c>
      <c r="O170" s="213" t="s">
        <v>174</v>
      </c>
      <c r="P170" s="214" t="s">
        <v>178</v>
      </c>
      <c r="Q170" s="316">
        <v>80409853</v>
      </c>
      <c r="R170" s="229" t="s">
        <v>683</v>
      </c>
      <c r="S170" s="317" t="s">
        <v>684</v>
      </c>
      <c r="T170" s="318" t="s">
        <v>685</v>
      </c>
      <c r="U170" s="381">
        <v>3451920</v>
      </c>
      <c r="V170" s="265">
        <v>3173127027</v>
      </c>
      <c r="W170" s="7" t="s">
        <v>695</v>
      </c>
      <c r="X170" s="199">
        <f t="shared" si="36"/>
        <v>16</v>
      </c>
      <c r="Y170" s="198" t="s">
        <v>506</v>
      </c>
      <c r="Z170" s="199"/>
      <c r="AA170" s="199"/>
      <c r="AB170" s="207" t="s">
        <v>485</v>
      </c>
      <c r="AE170" s="199">
        <f t="shared" si="29"/>
        <v>16</v>
      </c>
      <c r="AF170" s="199">
        <f t="shared" si="30"/>
        <v>16</v>
      </c>
      <c r="AG170" s="199">
        <f t="shared" si="40"/>
        <v>32</v>
      </c>
      <c r="AH170" s="209"/>
      <c r="AI170" s="209">
        <f t="shared" si="26"/>
        <v>0</v>
      </c>
      <c r="AJ170" s="209">
        <f t="shared" si="27"/>
        <v>0</v>
      </c>
      <c r="AK170" s="209">
        <f t="shared" si="41"/>
        <v>0</v>
      </c>
      <c r="AL170" s="199"/>
      <c r="AM170" s="199"/>
      <c r="AN170" s="199"/>
      <c r="AO170" s="199"/>
      <c r="AP170" s="199"/>
      <c r="AT170" s="199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308"/>
      <c r="CQ170" s="308"/>
      <c r="CR170" s="308"/>
      <c r="CS170" s="308"/>
      <c r="CT170" s="308"/>
      <c r="CU170" s="308"/>
      <c r="CV170" s="308"/>
      <c r="CW170" s="308"/>
      <c r="CX170" s="308"/>
      <c r="CY170" s="308"/>
      <c r="CZ170" s="308"/>
      <c r="DA170" s="308"/>
      <c r="DB170" s="308"/>
      <c r="DC170" s="308"/>
      <c r="DD170" s="308"/>
      <c r="DE170" s="308"/>
      <c r="DF170" s="308"/>
      <c r="DG170" s="308"/>
      <c r="DH170" s="308"/>
      <c r="DI170" s="308"/>
      <c r="DJ170" s="308"/>
      <c r="DK170" s="308"/>
      <c r="DL170" s="308"/>
      <c r="DM170" s="308"/>
      <c r="DN170" s="308"/>
      <c r="DO170" s="308"/>
      <c r="DP170" s="308"/>
      <c r="DQ170" s="308"/>
      <c r="DR170" s="308"/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E170" s="308"/>
      <c r="EF170" s="308"/>
      <c r="EG170" s="308"/>
      <c r="EH170" s="308"/>
      <c r="EI170" s="308"/>
      <c r="EJ170" s="308"/>
      <c r="EK170" s="308"/>
      <c r="EL170" s="308"/>
      <c r="EM170" s="308"/>
      <c r="EN170" s="308"/>
      <c r="EO170" s="308"/>
      <c r="EP170" s="308"/>
      <c r="EQ170" s="308"/>
      <c r="ER170" s="308"/>
      <c r="ES170" s="308"/>
      <c r="ET170" s="308"/>
      <c r="EU170" s="308"/>
      <c r="EV170" s="308"/>
      <c r="EW170" s="308"/>
      <c r="EX170" s="308"/>
      <c r="EY170" s="308"/>
      <c r="EZ170" s="308"/>
      <c r="FA170" s="308"/>
      <c r="FB170" s="308"/>
      <c r="FC170" s="308"/>
      <c r="FD170" s="308"/>
      <c r="FE170" s="308"/>
      <c r="FF170" s="308"/>
      <c r="FG170" s="308"/>
      <c r="FH170" s="308"/>
      <c r="FI170" s="308"/>
      <c r="FJ170" s="308"/>
      <c r="FK170" s="308"/>
      <c r="FL170" s="308"/>
      <c r="FM170" s="308"/>
      <c r="FN170" s="308"/>
      <c r="FO170" s="308"/>
      <c r="FP170" s="308"/>
      <c r="FQ170" s="308"/>
      <c r="FR170" s="308"/>
      <c r="FS170" s="308"/>
      <c r="FT170" s="308"/>
      <c r="FU170" s="308"/>
      <c r="FV170" s="308"/>
      <c r="FW170" s="308"/>
      <c r="FX170" s="308"/>
      <c r="FY170" s="308"/>
      <c r="FZ170" s="308"/>
      <c r="GA170" s="308"/>
      <c r="GB170" s="308"/>
      <c r="GC170" s="308"/>
      <c r="GD170" s="308"/>
      <c r="GE170" s="308"/>
      <c r="GF170" s="308"/>
      <c r="GG170" s="308"/>
      <c r="GH170" s="308"/>
      <c r="GI170" s="308"/>
      <c r="GJ170" s="308"/>
      <c r="GK170" s="308"/>
      <c r="GL170" s="308"/>
      <c r="GM170" s="308"/>
      <c r="GN170" s="308"/>
      <c r="GO170" s="308"/>
      <c r="GP170" s="308"/>
      <c r="GQ170" s="308"/>
      <c r="GR170" s="308"/>
      <c r="GS170" s="308"/>
      <c r="GT170" s="308"/>
      <c r="GU170" s="308"/>
      <c r="GV170" s="308"/>
      <c r="GW170" s="308"/>
      <c r="GX170" s="308"/>
      <c r="GY170" s="308"/>
      <c r="GZ170" s="308"/>
      <c r="HA170" s="308"/>
      <c r="HB170" s="308"/>
      <c r="HC170" s="308"/>
      <c r="HD170" s="308"/>
      <c r="HE170" s="308"/>
      <c r="HF170" s="308"/>
      <c r="HG170" s="312"/>
      <c r="HH170" s="313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</row>
    <row r="171" spans="1:264" s="196" customFormat="1" ht="13.5" customHeight="1" x14ac:dyDescent="0.25">
      <c r="A171" s="196">
        <v>134</v>
      </c>
      <c r="B171" s="270" t="s">
        <v>694</v>
      </c>
      <c r="C171" s="270" t="s">
        <v>273</v>
      </c>
      <c r="D171" s="196" t="s">
        <v>274</v>
      </c>
      <c r="E171" s="409" t="s">
        <v>322</v>
      </c>
      <c r="F171" s="270" t="s">
        <v>722</v>
      </c>
      <c r="G171" s="311" t="s">
        <v>299</v>
      </c>
      <c r="H171" s="201"/>
      <c r="I171" s="271">
        <v>20</v>
      </c>
      <c r="J171" s="271" t="s">
        <v>241</v>
      </c>
      <c r="K171" s="410" t="s">
        <v>242</v>
      </c>
      <c r="L171" s="201" t="s">
        <v>243</v>
      </c>
      <c r="M171" s="411">
        <v>2</v>
      </c>
      <c r="N171" s="225" t="s">
        <v>763</v>
      </c>
      <c r="O171" s="412" t="s">
        <v>351</v>
      </c>
      <c r="P171" s="214" t="s">
        <v>179</v>
      </c>
      <c r="Q171" s="413">
        <v>43567458</v>
      </c>
      <c r="R171" s="198" t="s">
        <v>177</v>
      </c>
      <c r="S171" s="414" t="s">
        <v>764</v>
      </c>
      <c r="T171" s="267" t="s">
        <v>765</v>
      </c>
      <c r="U171" s="265"/>
      <c r="V171" s="265">
        <v>3185272630</v>
      </c>
      <c r="W171" s="7" t="s">
        <v>695</v>
      </c>
      <c r="X171" s="415">
        <f t="shared" si="36"/>
        <v>8</v>
      </c>
      <c r="Y171" s="272" t="s">
        <v>252</v>
      </c>
      <c r="Z171" s="416"/>
      <c r="AA171" s="273"/>
      <c r="AB171" s="274"/>
      <c r="AC171" s="7"/>
      <c r="AD171" s="7"/>
      <c r="AE171" s="199">
        <f t="shared" si="29"/>
        <v>8</v>
      </c>
      <c r="AF171" s="415">
        <v>0</v>
      </c>
      <c r="AG171" s="199">
        <f>SUM(AE171:AF171)</f>
        <v>8</v>
      </c>
      <c r="AH171" s="417"/>
      <c r="AI171" s="209">
        <f t="shared" si="26"/>
        <v>0</v>
      </c>
      <c r="AJ171" s="209">
        <f t="shared" si="27"/>
        <v>0</v>
      </c>
      <c r="AK171" s="209">
        <f t="shared" si="41"/>
        <v>0</v>
      </c>
      <c r="AL171" s="199"/>
      <c r="AM171" s="199"/>
      <c r="AN171" s="199"/>
      <c r="AO171" s="199"/>
      <c r="AP171" s="199"/>
      <c r="AR171" s="7"/>
      <c r="AS171" s="7"/>
      <c r="AT171" s="199"/>
      <c r="AU171" s="275"/>
      <c r="AV171" s="275"/>
      <c r="AW171" s="275"/>
      <c r="AX171" s="275"/>
      <c r="AY171" s="275"/>
      <c r="AZ171" s="275"/>
      <c r="BA171" s="275"/>
      <c r="BB171" s="275"/>
      <c r="BC171" s="275"/>
      <c r="BD171" s="275"/>
      <c r="BE171" s="275"/>
      <c r="BF171" s="275"/>
      <c r="BG171" s="275"/>
      <c r="BH171" s="275"/>
      <c r="BI171" s="275"/>
      <c r="BJ171" s="275"/>
      <c r="BK171" s="275"/>
      <c r="BL171" s="275"/>
      <c r="BM171" s="275"/>
      <c r="BN171" s="275"/>
      <c r="BO171" s="275"/>
      <c r="BP171" s="275"/>
      <c r="BQ171" s="275"/>
      <c r="BR171" s="275"/>
      <c r="BS171" s="275"/>
      <c r="BT171" s="275"/>
      <c r="BU171" s="275"/>
      <c r="BV171" s="275"/>
      <c r="BW171" s="275"/>
      <c r="BX171" s="275"/>
      <c r="BY171" s="275"/>
      <c r="BZ171" s="275"/>
      <c r="CA171" s="275"/>
      <c r="CB171" s="275"/>
      <c r="CC171" s="275"/>
      <c r="CD171" s="275"/>
      <c r="CE171" s="275"/>
      <c r="CF171" s="275"/>
      <c r="CG171" s="275"/>
      <c r="CH171" s="275"/>
      <c r="CI171" s="275"/>
      <c r="CJ171" s="275"/>
      <c r="CK171" s="275"/>
      <c r="CL171" s="275"/>
      <c r="CM171" s="275"/>
      <c r="CN171" s="275"/>
      <c r="CO171" s="275"/>
      <c r="CP171" s="275"/>
      <c r="CQ171" s="275"/>
      <c r="CR171" s="275"/>
      <c r="CS171" s="275"/>
      <c r="CT171" s="275"/>
      <c r="CU171" s="275"/>
      <c r="CV171" s="275"/>
      <c r="CW171" s="275"/>
      <c r="CX171" s="275"/>
      <c r="CY171" s="275"/>
      <c r="CZ171" s="275"/>
      <c r="DA171" s="275"/>
      <c r="DB171" s="275"/>
      <c r="DC171" s="275"/>
      <c r="DD171" s="275"/>
      <c r="DE171" s="275"/>
      <c r="DF171" s="275"/>
      <c r="DG171" s="275"/>
      <c r="DH171" s="275"/>
      <c r="DI171" s="275"/>
      <c r="DJ171" s="275"/>
      <c r="DK171" s="275"/>
      <c r="DL171" s="275"/>
      <c r="DM171" s="275"/>
      <c r="DN171" s="275"/>
      <c r="DO171" s="275"/>
      <c r="DP171" s="275"/>
      <c r="DQ171" s="275"/>
      <c r="DR171" s="275"/>
      <c r="DS171" s="275"/>
      <c r="DT171" s="275"/>
      <c r="DU171" s="275"/>
      <c r="DV171" s="275"/>
      <c r="DW171" s="275"/>
      <c r="DX171" s="275"/>
      <c r="DY171" s="275"/>
      <c r="DZ171" s="275"/>
      <c r="EA171" s="275"/>
      <c r="EB171" s="275"/>
      <c r="EC171" s="275"/>
      <c r="ED171" s="275"/>
      <c r="EE171" s="275"/>
      <c r="EF171" s="275"/>
      <c r="EG171" s="275"/>
      <c r="EH171" s="275"/>
      <c r="EI171" s="275"/>
      <c r="EJ171" s="275"/>
      <c r="EK171" s="275"/>
      <c r="EL171" s="275"/>
      <c r="EM171" s="275"/>
      <c r="EN171" s="275"/>
      <c r="EO171" s="275"/>
      <c r="EP171" s="275"/>
      <c r="EQ171" s="275"/>
      <c r="ER171" s="275"/>
      <c r="ES171" s="275"/>
      <c r="ET171" s="275"/>
      <c r="EU171" s="275"/>
      <c r="EV171" s="275"/>
      <c r="EW171" s="275"/>
      <c r="EX171" s="275"/>
      <c r="EY171" s="275"/>
      <c r="EZ171" s="275"/>
      <c r="FA171" s="275"/>
      <c r="FB171" s="275"/>
      <c r="FC171" s="275"/>
      <c r="FD171" s="275"/>
      <c r="FE171" s="275"/>
      <c r="FF171" s="275"/>
      <c r="FG171" s="275"/>
      <c r="FH171" s="275"/>
      <c r="FI171" s="275"/>
      <c r="FJ171" s="275"/>
      <c r="FK171" s="275"/>
      <c r="FL171" s="275"/>
      <c r="FM171" s="275"/>
      <c r="FN171" s="275"/>
      <c r="FO171" s="275"/>
      <c r="FP171" s="275"/>
      <c r="FQ171" s="275"/>
      <c r="FR171" s="275"/>
      <c r="FS171" s="275"/>
      <c r="FT171" s="275"/>
      <c r="FU171" s="275"/>
      <c r="FV171" s="275"/>
      <c r="FW171" s="275"/>
      <c r="FX171" s="275"/>
      <c r="FY171" s="275"/>
      <c r="FZ171" s="275"/>
      <c r="GA171" s="275"/>
      <c r="GB171" s="275"/>
      <c r="GC171" s="275"/>
      <c r="GD171" s="275"/>
      <c r="GE171" s="275"/>
      <c r="GF171" s="275"/>
      <c r="GG171" s="275"/>
      <c r="GH171" s="275"/>
      <c r="GI171" s="275"/>
      <c r="GJ171" s="275"/>
      <c r="GK171" s="275"/>
      <c r="GL171" s="275"/>
      <c r="GM171" s="275"/>
      <c r="GN171" s="275"/>
      <c r="GO171" s="275"/>
      <c r="GP171" s="275"/>
      <c r="GQ171" s="275"/>
      <c r="GR171" s="275"/>
      <c r="GS171" s="275"/>
      <c r="GT171" s="275"/>
      <c r="GU171" s="275"/>
      <c r="GV171" s="275"/>
      <c r="GW171" s="275"/>
      <c r="GX171" s="275"/>
      <c r="GY171" s="275"/>
      <c r="GZ171" s="275"/>
      <c r="HA171" s="275"/>
      <c r="HB171" s="275"/>
      <c r="HC171" s="275"/>
      <c r="HD171" s="275"/>
      <c r="HE171" s="275"/>
      <c r="HF171" s="275"/>
      <c r="HG171" s="311"/>
      <c r="HH171" s="310"/>
      <c r="HI171" s="276"/>
      <c r="HJ171" s="276"/>
      <c r="HK171" s="276"/>
      <c r="HL171" s="276"/>
      <c r="HM171" s="276"/>
      <c r="HN171" s="276"/>
      <c r="HO171" s="276"/>
      <c r="HP171" s="276"/>
      <c r="HQ171" s="276"/>
      <c r="HR171" s="276"/>
      <c r="HS171" s="276"/>
      <c r="HT171" s="276"/>
      <c r="HU171" s="276"/>
      <c r="HV171" s="276"/>
      <c r="HW171" s="276"/>
      <c r="HX171" s="276"/>
      <c r="HY171" s="276"/>
      <c r="HZ171" s="276"/>
      <c r="IA171" s="276"/>
      <c r="IB171" s="276"/>
      <c r="IC171" s="276"/>
      <c r="ID171" s="276"/>
      <c r="IE171" s="276"/>
      <c r="IF171" s="276"/>
      <c r="IG171" s="276"/>
      <c r="IH171" s="276"/>
      <c r="II171" s="276"/>
      <c r="IJ171" s="276"/>
      <c r="IK171" s="276"/>
      <c r="IL171" s="276"/>
      <c r="IM171" s="276"/>
      <c r="IN171" s="276"/>
      <c r="IO171" s="276"/>
      <c r="IP171" s="276"/>
      <c r="IQ171" s="276"/>
      <c r="IR171" s="276"/>
      <c r="IS171" s="276"/>
      <c r="IT171" s="276"/>
      <c r="IU171" s="276"/>
      <c r="IV171" s="276"/>
      <c r="IW171" s="276"/>
      <c r="IX171" s="276"/>
      <c r="IY171" s="276"/>
      <c r="IZ171" s="276"/>
      <c r="JA171" s="276"/>
      <c r="JB171" s="276"/>
      <c r="JC171" s="276"/>
      <c r="JD171" s="276"/>
    </row>
    <row r="172" spans="1:264" s="196" customFormat="1" ht="13.5" customHeight="1" x14ac:dyDescent="0.25">
      <c r="A172" s="418">
        <v>134</v>
      </c>
      <c r="B172" s="419" t="s">
        <v>694</v>
      </c>
      <c r="C172" s="419" t="s">
        <v>273</v>
      </c>
      <c r="D172" s="418" t="s">
        <v>274</v>
      </c>
      <c r="E172" s="197" t="s">
        <v>322</v>
      </c>
      <c r="F172" s="419" t="s">
        <v>722</v>
      </c>
      <c r="G172" s="271" t="s">
        <v>299</v>
      </c>
      <c r="H172" s="201"/>
      <c r="I172" s="271">
        <v>20</v>
      </c>
      <c r="J172" s="271" t="s">
        <v>241</v>
      </c>
      <c r="K172" s="271" t="s">
        <v>242</v>
      </c>
      <c r="L172" s="420" t="s">
        <v>243</v>
      </c>
      <c r="M172" s="271">
        <v>2</v>
      </c>
      <c r="N172" s="421" t="s">
        <v>312</v>
      </c>
      <c r="O172" s="213" t="s">
        <v>174</v>
      </c>
      <c r="P172" s="422" t="s">
        <v>230</v>
      </c>
      <c r="Q172" s="224">
        <v>19395959</v>
      </c>
      <c r="R172" s="423" t="s">
        <v>184</v>
      </c>
      <c r="S172" s="226" t="s">
        <v>244</v>
      </c>
      <c r="T172" s="227" t="s">
        <v>245</v>
      </c>
      <c r="U172" s="226">
        <v>8764535</v>
      </c>
      <c r="V172" s="226">
        <v>3173216527</v>
      </c>
      <c r="W172" s="7" t="s">
        <v>695</v>
      </c>
      <c r="X172" s="199">
        <f t="shared" si="36"/>
        <v>8</v>
      </c>
      <c r="Y172" s="424"/>
      <c r="Z172" s="273"/>
      <c r="AA172" s="273"/>
      <c r="AB172" s="274" t="s">
        <v>417</v>
      </c>
      <c r="AC172" s="7"/>
      <c r="AD172" s="7"/>
      <c r="AE172" s="199">
        <v>0</v>
      </c>
      <c r="AF172" s="199">
        <f>M172*4</f>
        <v>8</v>
      </c>
      <c r="AG172" s="425">
        <f>SUM(AE172:AF172)</f>
        <v>8</v>
      </c>
      <c r="AH172" s="209"/>
      <c r="AI172" s="209">
        <f>AH172*AE172</f>
        <v>0</v>
      </c>
      <c r="AJ172" s="209">
        <f>AH172*AF172</f>
        <v>0</v>
      </c>
      <c r="AK172" s="209">
        <f>SUM(AI172:AJ172)</f>
        <v>0</v>
      </c>
      <c r="AL172" s="199"/>
      <c r="AM172" s="199"/>
      <c r="AN172" s="199"/>
      <c r="AO172" s="199"/>
      <c r="AP172" s="199"/>
      <c r="AR172" s="7"/>
      <c r="AS172" s="7"/>
      <c r="AT172" s="199"/>
      <c r="AU172" s="275"/>
      <c r="AV172" s="275"/>
      <c r="AW172" s="275"/>
      <c r="AX172" s="275"/>
      <c r="AY172" s="275"/>
      <c r="AZ172" s="275"/>
      <c r="BA172" s="275"/>
      <c r="BB172" s="275"/>
      <c r="BC172" s="275"/>
      <c r="BD172" s="275"/>
      <c r="BE172" s="275"/>
      <c r="BF172" s="275"/>
      <c r="BG172" s="275"/>
      <c r="BH172" s="275"/>
      <c r="BI172" s="275"/>
      <c r="BJ172" s="275"/>
      <c r="BK172" s="275"/>
      <c r="BL172" s="275"/>
      <c r="BM172" s="275"/>
      <c r="BN172" s="275"/>
      <c r="BO172" s="275"/>
      <c r="BP172" s="275"/>
      <c r="BQ172" s="275"/>
      <c r="BR172" s="275"/>
      <c r="BS172" s="275"/>
      <c r="BT172" s="275"/>
      <c r="BU172" s="275"/>
      <c r="BV172" s="275"/>
      <c r="BW172" s="275"/>
      <c r="BX172" s="275"/>
      <c r="BY172" s="275"/>
      <c r="BZ172" s="275"/>
      <c r="CA172" s="275"/>
      <c r="CB172" s="275"/>
      <c r="CC172" s="275"/>
      <c r="CD172" s="275"/>
      <c r="CE172" s="275"/>
      <c r="CF172" s="275"/>
      <c r="CG172" s="275"/>
      <c r="CH172" s="275"/>
      <c r="CI172" s="275"/>
      <c r="CJ172" s="275"/>
      <c r="CK172" s="275"/>
      <c r="CL172" s="275"/>
      <c r="CM172" s="275"/>
      <c r="CN172" s="275"/>
      <c r="CO172" s="275"/>
      <c r="CP172" s="275"/>
      <c r="CQ172" s="275"/>
      <c r="CR172" s="275"/>
      <c r="CS172" s="275"/>
      <c r="CT172" s="275"/>
      <c r="CU172" s="275"/>
      <c r="CV172" s="275"/>
      <c r="CW172" s="275"/>
      <c r="CX172" s="275"/>
      <c r="CY172" s="275"/>
      <c r="CZ172" s="275"/>
      <c r="DA172" s="275"/>
      <c r="DB172" s="275"/>
      <c r="DC172" s="275"/>
      <c r="DD172" s="275"/>
      <c r="DE172" s="275"/>
      <c r="DF172" s="275"/>
      <c r="DG172" s="275"/>
      <c r="DH172" s="275"/>
      <c r="DI172" s="275"/>
      <c r="DJ172" s="275"/>
      <c r="DK172" s="275"/>
      <c r="DL172" s="275"/>
      <c r="DM172" s="275"/>
      <c r="DN172" s="275"/>
      <c r="DO172" s="275"/>
      <c r="DP172" s="275"/>
      <c r="DQ172" s="275"/>
      <c r="DR172" s="275"/>
      <c r="DS172" s="275"/>
      <c r="DT172" s="275"/>
      <c r="DU172" s="275"/>
      <c r="DV172" s="275"/>
      <c r="DW172" s="275"/>
      <c r="DX172" s="275"/>
      <c r="DY172" s="275"/>
      <c r="DZ172" s="275"/>
      <c r="EA172" s="275"/>
      <c r="EB172" s="275"/>
      <c r="EC172" s="275"/>
      <c r="ED172" s="275"/>
      <c r="EE172" s="275"/>
      <c r="EF172" s="275"/>
      <c r="EG172" s="275"/>
      <c r="EH172" s="275"/>
      <c r="EI172" s="275"/>
      <c r="EJ172" s="275"/>
      <c r="EK172" s="275"/>
      <c r="EL172" s="275"/>
      <c r="EM172" s="275"/>
      <c r="EN172" s="275"/>
      <c r="EO172" s="275"/>
      <c r="EP172" s="275"/>
      <c r="EQ172" s="275"/>
      <c r="ER172" s="275"/>
      <c r="ES172" s="275"/>
      <c r="ET172" s="275"/>
      <c r="EU172" s="275"/>
      <c r="EV172" s="275"/>
      <c r="EW172" s="275"/>
      <c r="EX172" s="275"/>
      <c r="EY172" s="275"/>
      <c r="EZ172" s="275"/>
      <c r="FA172" s="275"/>
      <c r="FB172" s="275"/>
      <c r="FC172" s="275"/>
      <c r="FD172" s="275"/>
      <c r="FE172" s="275"/>
      <c r="FF172" s="275"/>
      <c r="FG172" s="275"/>
      <c r="FH172" s="275"/>
      <c r="FI172" s="275"/>
      <c r="FJ172" s="275"/>
      <c r="FK172" s="275"/>
      <c r="FL172" s="275"/>
      <c r="FM172" s="275"/>
      <c r="FN172" s="275"/>
      <c r="FO172" s="275"/>
      <c r="FP172" s="275"/>
      <c r="FQ172" s="275"/>
      <c r="FR172" s="275"/>
      <c r="FS172" s="275"/>
      <c r="FT172" s="275"/>
      <c r="FU172" s="275"/>
      <c r="FV172" s="275"/>
      <c r="FW172" s="275"/>
      <c r="FX172" s="275"/>
      <c r="FY172" s="275"/>
      <c r="FZ172" s="275"/>
      <c r="GA172" s="275"/>
      <c r="GB172" s="275"/>
      <c r="GC172" s="275"/>
      <c r="GD172" s="275"/>
      <c r="GE172" s="275"/>
      <c r="GF172" s="275"/>
      <c r="GG172" s="275"/>
      <c r="GH172" s="275"/>
      <c r="GI172" s="275"/>
      <c r="GJ172" s="275"/>
      <c r="GK172" s="275"/>
      <c r="GL172" s="275"/>
      <c r="GM172" s="275"/>
      <c r="GN172" s="275"/>
      <c r="GO172" s="275"/>
      <c r="GP172" s="275"/>
      <c r="GQ172" s="275"/>
      <c r="GR172" s="275"/>
      <c r="GS172" s="275"/>
      <c r="GT172" s="275"/>
      <c r="GU172" s="275"/>
      <c r="GV172" s="275"/>
      <c r="GW172" s="275"/>
      <c r="GX172" s="275"/>
      <c r="GY172" s="275"/>
      <c r="GZ172" s="275"/>
      <c r="HA172" s="275"/>
      <c r="HB172" s="275"/>
      <c r="HC172" s="275"/>
      <c r="HD172" s="275"/>
      <c r="HE172" s="275"/>
      <c r="HF172" s="275"/>
      <c r="HG172" s="311"/>
      <c r="HH172" s="310"/>
      <c r="HI172" s="276"/>
      <c r="HJ172" s="276"/>
      <c r="HK172" s="276"/>
      <c r="HL172" s="276"/>
      <c r="HM172" s="276"/>
      <c r="HN172" s="276"/>
      <c r="HO172" s="276"/>
      <c r="HP172" s="276"/>
      <c r="HQ172" s="276"/>
      <c r="HR172" s="276"/>
      <c r="HS172" s="276"/>
      <c r="HT172" s="276"/>
      <c r="HU172" s="276"/>
      <c r="HV172" s="276"/>
      <c r="HW172" s="276"/>
      <c r="HX172" s="276"/>
      <c r="HY172" s="276"/>
      <c r="HZ172" s="276"/>
      <c r="IA172" s="276"/>
      <c r="IB172" s="276"/>
      <c r="IC172" s="276"/>
      <c r="ID172" s="276"/>
      <c r="IE172" s="276"/>
      <c r="IF172" s="276"/>
      <c r="IG172" s="276"/>
      <c r="IH172" s="276"/>
      <c r="II172" s="276"/>
      <c r="IJ172" s="276"/>
      <c r="IK172" s="276"/>
      <c r="IL172" s="276"/>
      <c r="IM172" s="276"/>
      <c r="IN172" s="276"/>
      <c r="IO172" s="276"/>
      <c r="IP172" s="276"/>
      <c r="IQ172" s="276"/>
      <c r="IR172" s="276"/>
      <c r="IS172" s="276"/>
      <c r="IT172" s="276"/>
      <c r="IU172" s="276"/>
      <c r="IV172" s="276"/>
      <c r="IW172" s="276"/>
      <c r="IX172" s="276"/>
      <c r="IY172" s="276"/>
      <c r="IZ172" s="276"/>
      <c r="JA172" s="276"/>
      <c r="JB172" s="276"/>
      <c r="JC172" s="276"/>
      <c r="JD172" s="276"/>
    </row>
    <row r="173" spans="1:264" s="271" customFormat="1" ht="13.5" customHeight="1" x14ac:dyDescent="0.2">
      <c r="A173" s="196">
        <v>135</v>
      </c>
      <c r="B173" s="270" t="s">
        <v>694</v>
      </c>
      <c r="C173" s="270" t="s">
        <v>273</v>
      </c>
      <c r="D173" s="196" t="s">
        <v>274</v>
      </c>
      <c r="E173" s="273" t="s">
        <v>288</v>
      </c>
      <c r="F173" s="270" t="s">
        <v>722</v>
      </c>
      <c r="G173" s="271" t="s">
        <v>529</v>
      </c>
      <c r="H173" s="315"/>
      <c r="I173" s="271">
        <v>11</v>
      </c>
      <c r="J173" s="271" t="s">
        <v>358</v>
      </c>
      <c r="K173" s="271" t="s">
        <v>359</v>
      </c>
      <c r="L173" s="201" t="s">
        <v>533</v>
      </c>
      <c r="M173" s="271">
        <v>6</v>
      </c>
      <c r="N173" s="404" t="s">
        <v>760</v>
      </c>
      <c r="O173" s="213" t="s">
        <v>174</v>
      </c>
      <c r="P173" s="405" t="s">
        <v>525</v>
      </c>
      <c r="Q173" s="406">
        <v>66980769</v>
      </c>
      <c r="R173" s="342" t="s">
        <v>249</v>
      </c>
      <c r="S173" s="407" t="s">
        <v>761</v>
      </c>
      <c r="T173" s="408" t="s">
        <v>762</v>
      </c>
      <c r="U173" s="407"/>
      <c r="V173" s="407">
        <v>3187945528</v>
      </c>
      <c r="W173" s="7" t="s">
        <v>695</v>
      </c>
      <c r="X173" s="199">
        <f t="shared" si="36"/>
        <v>24</v>
      </c>
      <c r="Y173" s="270" t="s">
        <v>766</v>
      </c>
      <c r="AB173" s="274"/>
      <c r="AC173" s="7"/>
      <c r="AD173" s="7"/>
      <c r="AE173" s="199">
        <f>M173*4</f>
        <v>24</v>
      </c>
      <c r="AF173" s="199">
        <v>0</v>
      </c>
      <c r="AG173" s="199">
        <f>SUM(AE173:AF173)</f>
        <v>24</v>
      </c>
      <c r="AH173" s="209"/>
      <c r="AI173" s="209">
        <f t="shared" si="26"/>
        <v>0</v>
      </c>
      <c r="AJ173" s="209">
        <f t="shared" si="27"/>
        <v>0</v>
      </c>
      <c r="AK173" s="209">
        <f t="shared" si="41"/>
        <v>0</v>
      </c>
      <c r="AL173" s="199"/>
      <c r="AM173" s="199"/>
      <c r="AN173" s="199"/>
      <c r="AO173" s="199"/>
      <c r="AP173" s="199"/>
      <c r="AQ173" s="426"/>
      <c r="AR173" s="7"/>
      <c r="AS173" s="7"/>
      <c r="AT173" s="199"/>
      <c r="AU173" s="275"/>
      <c r="AV173" s="275"/>
      <c r="AW173" s="275"/>
      <c r="AX173" s="275"/>
      <c r="AY173" s="275"/>
      <c r="AZ173" s="275"/>
      <c r="BA173" s="275"/>
      <c r="BB173" s="275"/>
      <c r="BC173" s="275"/>
      <c r="BD173" s="275"/>
      <c r="BE173" s="275"/>
      <c r="BF173" s="275"/>
      <c r="BG173" s="275"/>
      <c r="BH173" s="275"/>
      <c r="BI173" s="275"/>
      <c r="BJ173" s="275"/>
      <c r="BK173" s="275"/>
      <c r="BL173" s="275"/>
      <c r="BM173" s="275"/>
      <c r="BN173" s="275"/>
      <c r="BO173" s="275"/>
      <c r="BP173" s="275"/>
      <c r="BQ173" s="275"/>
      <c r="BR173" s="275"/>
      <c r="BS173" s="275"/>
      <c r="BT173" s="275"/>
      <c r="BU173" s="275"/>
      <c r="BV173" s="275"/>
      <c r="BW173" s="275"/>
      <c r="BX173" s="275"/>
      <c r="BY173" s="275"/>
      <c r="BZ173" s="275"/>
      <c r="CA173" s="275"/>
      <c r="CB173" s="275"/>
      <c r="CC173" s="275"/>
      <c r="CD173" s="275"/>
      <c r="CE173" s="275"/>
      <c r="CF173" s="275"/>
      <c r="CG173" s="275"/>
      <c r="CH173" s="275"/>
      <c r="CI173" s="275"/>
      <c r="CJ173" s="275"/>
      <c r="CK173" s="275"/>
      <c r="CL173" s="275"/>
      <c r="CM173" s="275"/>
      <c r="CN173" s="275"/>
      <c r="CO173" s="275"/>
      <c r="CP173" s="275"/>
      <c r="CQ173" s="275"/>
      <c r="CR173" s="275"/>
      <c r="CS173" s="275"/>
      <c r="CT173" s="275"/>
      <c r="CU173" s="275"/>
      <c r="CV173" s="275"/>
      <c r="CW173" s="275"/>
      <c r="CX173" s="275"/>
      <c r="CY173" s="275"/>
      <c r="CZ173" s="275"/>
      <c r="DA173" s="275"/>
      <c r="DB173" s="275"/>
      <c r="DC173" s="275"/>
      <c r="DD173" s="275"/>
      <c r="DE173" s="275"/>
      <c r="DF173" s="275"/>
      <c r="DG173" s="275"/>
      <c r="DH173" s="275"/>
      <c r="DI173" s="275"/>
      <c r="DJ173" s="275"/>
      <c r="DK173" s="275"/>
      <c r="DL173" s="275"/>
      <c r="DM173" s="275"/>
      <c r="DN173" s="275"/>
      <c r="DO173" s="275"/>
      <c r="DP173" s="275"/>
      <c r="DQ173" s="275"/>
      <c r="DR173" s="275"/>
      <c r="DS173" s="275"/>
      <c r="DT173" s="275"/>
      <c r="DU173" s="275"/>
      <c r="DV173" s="275"/>
      <c r="DW173" s="275"/>
      <c r="DX173" s="275"/>
      <c r="DY173" s="275"/>
      <c r="DZ173" s="275"/>
      <c r="EA173" s="275"/>
      <c r="EB173" s="275"/>
      <c r="EC173" s="275"/>
      <c r="ED173" s="275"/>
      <c r="EE173" s="275"/>
      <c r="EF173" s="275"/>
      <c r="EG173" s="275"/>
      <c r="EH173" s="275"/>
      <c r="EI173" s="275"/>
      <c r="EJ173" s="275"/>
      <c r="EK173" s="275"/>
      <c r="EL173" s="275"/>
      <c r="EM173" s="275"/>
      <c r="EN173" s="275"/>
      <c r="EO173" s="275"/>
      <c r="EP173" s="275"/>
      <c r="EQ173" s="275"/>
      <c r="ER173" s="275"/>
      <c r="ES173" s="275"/>
      <c r="ET173" s="275"/>
      <c r="EU173" s="275"/>
      <c r="EV173" s="275"/>
      <c r="EW173" s="275"/>
      <c r="EX173" s="275"/>
      <c r="EY173" s="275"/>
      <c r="EZ173" s="275"/>
      <c r="FA173" s="275"/>
      <c r="FB173" s="275"/>
      <c r="FC173" s="275"/>
      <c r="FD173" s="275"/>
      <c r="FE173" s="275"/>
      <c r="FF173" s="275"/>
      <c r="FG173" s="275"/>
      <c r="FH173" s="275"/>
      <c r="FI173" s="275"/>
      <c r="FJ173" s="275"/>
      <c r="FK173" s="275"/>
      <c r="FL173" s="275"/>
      <c r="FM173" s="275"/>
      <c r="FN173" s="275"/>
      <c r="FO173" s="275"/>
      <c r="FP173" s="275"/>
      <c r="FQ173" s="275"/>
      <c r="FR173" s="275"/>
      <c r="FS173" s="275"/>
      <c r="FT173" s="275"/>
      <c r="FU173" s="275"/>
      <c r="FV173" s="275"/>
      <c r="FW173" s="275"/>
      <c r="FX173" s="275"/>
      <c r="FY173" s="275"/>
      <c r="FZ173" s="275"/>
      <c r="GA173" s="275"/>
      <c r="GB173" s="275"/>
      <c r="GC173" s="275"/>
      <c r="GD173" s="275"/>
      <c r="GE173" s="275"/>
      <c r="GF173" s="275"/>
      <c r="GG173" s="275"/>
      <c r="GH173" s="275"/>
      <c r="GI173" s="275"/>
      <c r="GJ173" s="275"/>
      <c r="GK173" s="275"/>
      <c r="GL173" s="275"/>
      <c r="GM173" s="275"/>
      <c r="GN173" s="275"/>
      <c r="GO173" s="275"/>
      <c r="GP173" s="275"/>
      <c r="GQ173" s="275"/>
      <c r="GR173" s="275"/>
      <c r="GS173" s="275"/>
      <c r="GT173" s="275"/>
      <c r="GU173" s="275"/>
      <c r="GV173" s="275"/>
      <c r="GW173" s="275"/>
      <c r="GX173" s="275"/>
      <c r="GY173" s="275"/>
      <c r="GZ173" s="275"/>
      <c r="HA173" s="275"/>
      <c r="HB173" s="275"/>
      <c r="HC173" s="275"/>
      <c r="HD173" s="275"/>
      <c r="HE173" s="275"/>
      <c r="HF173" s="275"/>
      <c r="HG173" s="311"/>
      <c r="HH173" s="310"/>
      <c r="HI173" s="276"/>
      <c r="HJ173" s="276"/>
      <c r="HK173" s="276"/>
      <c r="HL173" s="276"/>
      <c r="HM173" s="276"/>
      <c r="HN173" s="276"/>
      <c r="HO173" s="276"/>
      <c r="HP173" s="276"/>
      <c r="HQ173" s="276"/>
      <c r="HR173" s="276"/>
      <c r="HS173" s="276"/>
      <c r="HT173" s="276"/>
      <c r="HU173" s="276"/>
      <c r="HV173" s="276"/>
      <c r="HW173" s="276"/>
      <c r="HX173" s="276"/>
      <c r="HY173" s="276"/>
      <c r="HZ173" s="276"/>
      <c r="IA173" s="276"/>
      <c r="IB173" s="276"/>
      <c r="IC173" s="276"/>
      <c r="ID173" s="276"/>
      <c r="IE173" s="276"/>
      <c r="IF173" s="276"/>
      <c r="IG173" s="276"/>
      <c r="IH173" s="276"/>
      <c r="II173" s="276"/>
      <c r="IJ173" s="276"/>
      <c r="IK173" s="276"/>
      <c r="IL173" s="276"/>
      <c r="IM173" s="276"/>
      <c r="IN173" s="276"/>
      <c r="IO173" s="276"/>
      <c r="IP173" s="276"/>
      <c r="IQ173" s="276"/>
      <c r="IR173" s="276"/>
      <c r="IS173" s="276"/>
      <c r="IT173" s="276"/>
      <c r="IU173" s="276"/>
      <c r="IV173" s="276"/>
      <c r="IW173" s="276"/>
      <c r="IX173" s="276"/>
      <c r="IY173" s="276"/>
      <c r="IZ173" s="276"/>
      <c r="JA173" s="276"/>
      <c r="JB173" s="276"/>
      <c r="JC173" s="276"/>
      <c r="JD173" s="276"/>
    </row>
    <row r="174" spans="1:264" s="271" customFormat="1" ht="13.5" customHeight="1" x14ac:dyDescent="0.2">
      <c r="A174" s="196">
        <v>135</v>
      </c>
      <c r="B174" s="270" t="s">
        <v>694</v>
      </c>
      <c r="C174" s="270" t="s">
        <v>273</v>
      </c>
      <c r="D174" s="196" t="s">
        <v>274</v>
      </c>
      <c r="E174" s="273" t="s">
        <v>288</v>
      </c>
      <c r="F174" s="270" t="s">
        <v>722</v>
      </c>
      <c r="G174" s="271" t="s">
        <v>529</v>
      </c>
      <c r="H174" s="315"/>
      <c r="I174" s="271">
        <v>11</v>
      </c>
      <c r="J174" s="271" t="s">
        <v>358</v>
      </c>
      <c r="K174" s="271" t="s">
        <v>359</v>
      </c>
      <c r="L174" s="201" t="s">
        <v>533</v>
      </c>
      <c r="M174" s="271">
        <v>6</v>
      </c>
      <c r="N174" s="213" t="s">
        <v>471</v>
      </c>
      <c r="O174" s="213" t="s">
        <v>351</v>
      </c>
      <c r="P174" s="214" t="s">
        <v>445</v>
      </c>
      <c r="Q174" s="278">
        <v>43612431</v>
      </c>
      <c r="R174" s="257" t="s">
        <v>177</v>
      </c>
      <c r="S174" s="279" t="s">
        <v>472</v>
      </c>
      <c r="T174" s="298" t="s">
        <v>473</v>
      </c>
      <c r="U174" s="297">
        <v>4963261</v>
      </c>
      <c r="V174" s="297">
        <v>3113036372</v>
      </c>
      <c r="W174" s="7" t="s">
        <v>695</v>
      </c>
      <c r="X174" s="199">
        <f>M174*4</f>
        <v>24</v>
      </c>
      <c r="Y174" s="270"/>
      <c r="AB174" s="274" t="s">
        <v>296</v>
      </c>
      <c r="AC174" s="7"/>
      <c r="AD174" s="7"/>
      <c r="AE174" s="199">
        <v>0</v>
      </c>
      <c r="AF174" s="199">
        <f>M174*4</f>
        <v>24</v>
      </c>
      <c r="AG174" s="199">
        <f>SUM(AE174:AF174)</f>
        <v>24</v>
      </c>
      <c r="AH174" s="209"/>
      <c r="AI174" s="209">
        <f>AH174*AE174</f>
        <v>0</v>
      </c>
      <c r="AJ174" s="209">
        <f>AH174*AF174</f>
        <v>0</v>
      </c>
      <c r="AK174" s="209">
        <f>SUM(AI174:AJ174)</f>
        <v>0</v>
      </c>
      <c r="AL174" s="199"/>
      <c r="AM174" s="199"/>
      <c r="AN174" s="199"/>
      <c r="AO174" s="199"/>
      <c r="AP174" s="199"/>
      <c r="AQ174" s="426" t="s">
        <v>767</v>
      </c>
      <c r="AR174" s="7"/>
      <c r="AS174" s="7"/>
      <c r="AT174" s="199"/>
      <c r="AU174" s="275"/>
      <c r="AV174" s="275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5"/>
      <c r="BQ174" s="275"/>
      <c r="BR174" s="275"/>
      <c r="BS174" s="275"/>
      <c r="BT174" s="275"/>
      <c r="BU174" s="275"/>
      <c r="BV174" s="275"/>
      <c r="BW174" s="275"/>
      <c r="BX174" s="275"/>
      <c r="BY174" s="275"/>
      <c r="BZ174" s="275"/>
      <c r="CA174" s="275"/>
      <c r="CB174" s="275"/>
      <c r="CC174" s="275"/>
      <c r="CD174" s="275"/>
      <c r="CE174" s="275"/>
      <c r="CF174" s="275"/>
      <c r="CG174" s="275"/>
      <c r="CH174" s="275"/>
      <c r="CI174" s="275"/>
      <c r="CJ174" s="275"/>
      <c r="CK174" s="275"/>
      <c r="CL174" s="275"/>
      <c r="CM174" s="275"/>
      <c r="CN174" s="275"/>
      <c r="CO174" s="275"/>
      <c r="CP174" s="275"/>
      <c r="CQ174" s="275"/>
      <c r="CR174" s="275"/>
      <c r="CS174" s="275"/>
      <c r="CT174" s="275"/>
      <c r="CU174" s="275"/>
      <c r="CV174" s="275"/>
      <c r="CW174" s="275"/>
      <c r="CX174" s="275"/>
      <c r="CY174" s="275"/>
      <c r="CZ174" s="275"/>
      <c r="DA174" s="275"/>
      <c r="DB174" s="275"/>
      <c r="DC174" s="275"/>
      <c r="DD174" s="275"/>
      <c r="DE174" s="275"/>
      <c r="DF174" s="275"/>
      <c r="DG174" s="275"/>
      <c r="DH174" s="275"/>
      <c r="DI174" s="275"/>
      <c r="DJ174" s="275"/>
      <c r="DK174" s="275"/>
      <c r="DL174" s="275"/>
      <c r="DM174" s="275"/>
      <c r="DN174" s="275"/>
      <c r="DO174" s="275"/>
      <c r="DP174" s="275"/>
      <c r="DQ174" s="275"/>
      <c r="DR174" s="275"/>
      <c r="DS174" s="275"/>
      <c r="DT174" s="275"/>
      <c r="DU174" s="275"/>
      <c r="DV174" s="275"/>
      <c r="DW174" s="275"/>
      <c r="DX174" s="275"/>
      <c r="DY174" s="275"/>
      <c r="DZ174" s="275"/>
      <c r="EA174" s="275"/>
      <c r="EB174" s="275"/>
      <c r="EC174" s="275"/>
      <c r="ED174" s="275"/>
      <c r="EE174" s="275"/>
      <c r="EF174" s="275"/>
      <c r="EG174" s="275"/>
      <c r="EH174" s="275"/>
      <c r="EI174" s="275"/>
      <c r="EJ174" s="275"/>
      <c r="EK174" s="275"/>
      <c r="EL174" s="275"/>
      <c r="EM174" s="275"/>
      <c r="EN174" s="275"/>
      <c r="EO174" s="275"/>
      <c r="EP174" s="275"/>
      <c r="EQ174" s="275"/>
      <c r="ER174" s="275"/>
      <c r="ES174" s="275"/>
      <c r="ET174" s="275"/>
      <c r="EU174" s="275"/>
      <c r="EV174" s="275"/>
      <c r="EW174" s="275"/>
      <c r="EX174" s="275"/>
      <c r="EY174" s="275"/>
      <c r="EZ174" s="275"/>
      <c r="FA174" s="275"/>
      <c r="FB174" s="275"/>
      <c r="FC174" s="275"/>
      <c r="FD174" s="275"/>
      <c r="FE174" s="275"/>
      <c r="FF174" s="275"/>
      <c r="FG174" s="275"/>
      <c r="FH174" s="275"/>
      <c r="FI174" s="275"/>
      <c r="FJ174" s="275"/>
      <c r="FK174" s="275"/>
      <c r="FL174" s="275"/>
      <c r="FM174" s="275"/>
      <c r="FN174" s="275"/>
      <c r="FO174" s="275"/>
      <c r="FP174" s="275"/>
      <c r="FQ174" s="275"/>
      <c r="FR174" s="275"/>
      <c r="FS174" s="275"/>
      <c r="FT174" s="275"/>
      <c r="FU174" s="275"/>
      <c r="FV174" s="275"/>
      <c r="FW174" s="275"/>
      <c r="FX174" s="275"/>
      <c r="FY174" s="275"/>
      <c r="FZ174" s="275"/>
      <c r="GA174" s="275"/>
      <c r="GB174" s="275"/>
      <c r="GC174" s="275"/>
      <c r="GD174" s="275"/>
      <c r="GE174" s="275"/>
      <c r="GF174" s="275"/>
      <c r="GG174" s="275"/>
      <c r="GH174" s="275"/>
      <c r="GI174" s="275"/>
      <c r="GJ174" s="275"/>
      <c r="GK174" s="275"/>
      <c r="GL174" s="275"/>
      <c r="GM174" s="275"/>
      <c r="GN174" s="275"/>
      <c r="GO174" s="275"/>
      <c r="GP174" s="275"/>
      <c r="GQ174" s="275"/>
      <c r="GR174" s="275"/>
      <c r="GS174" s="275"/>
      <c r="GT174" s="275"/>
      <c r="GU174" s="275"/>
      <c r="GV174" s="275"/>
      <c r="GW174" s="275"/>
      <c r="GX174" s="275"/>
      <c r="GY174" s="275"/>
      <c r="GZ174" s="275"/>
      <c r="HA174" s="275"/>
      <c r="HB174" s="275"/>
      <c r="HC174" s="275"/>
      <c r="HD174" s="275"/>
      <c r="HE174" s="275"/>
      <c r="HF174" s="275"/>
      <c r="HG174" s="311"/>
      <c r="HH174" s="310"/>
      <c r="HI174" s="276"/>
      <c r="HJ174" s="276"/>
      <c r="HK174" s="276"/>
      <c r="HL174" s="276"/>
      <c r="HM174" s="276"/>
      <c r="HN174" s="276"/>
      <c r="HO174" s="276"/>
      <c r="HP174" s="276"/>
      <c r="HQ174" s="276"/>
      <c r="HR174" s="276"/>
      <c r="HS174" s="276"/>
      <c r="HT174" s="276"/>
      <c r="HU174" s="276"/>
      <c r="HV174" s="276"/>
      <c r="HW174" s="276"/>
      <c r="HX174" s="276"/>
      <c r="HY174" s="276"/>
      <c r="HZ174" s="276"/>
      <c r="IA174" s="276"/>
      <c r="IB174" s="276"/>
      <c r="IC174" s="276"/>
      <c r="ID174" s="276"/>
      <c r="IE174" s="276"/>
      <c r="IF174" s="276"/>
      <c r="IG174" s="276"/>
      <c r="IH174" s="276"/>
      <c r="II174" s="276"/>
      <c r="IJ174" s="276"/>
      <c r="IK174" s="276"/>
      <c r="IL174" s="276"/>
      <c r="IM174" s="276"/>
      <c r="IN174" s="276"/>
      <c r="IO174" s="276"/>
      <c r="IP174" s="276"/>
      <c r="IQ174" s="276"/>
      <c r="IR174" s="276"/>
      <c r="IS174" s="276"/>
      <c r="IT174" s="276"/>
      <c r="IU174" s="276"/>
      <c r="IV174" s="276"/>
      <c r="IW174" s="276"/>
      <c r="IX174" s="276"/>
      <c r="IY174" s="276"/>
      <c r="IZ174" s="276"/>
      <c r="JA174" s="276"/>
      <c r="JB174" s="276"/>
      <c r="JC174" s="276"/>
      <c r="JD174" s="276"/>
    </row>
    <row r="175" spans="1:264" s="276" customFormat="1" ht="13.5" customHeight="1" x14ac:dyDescent="0.2">
      <c r="A175" s="196">
        <v>136</v>
      </c>
      <c r="B175" s="270" t="s">
        <v>694</v>
      </c>
      <c r="C175" s="270" t="s">
        <v>273</v>
      </c>
      <c r="D175" s="196" t="s">
        <v>274</v>
      </c>
      <c r="E175" s="273" t="s">
        <v>275</v>
      </c>
      <c r="F175" s="403" t="s">
        <v>722</v>
      </c>
      <c r="G175" s="271" t="s">
        <v>529</v>
      </c>
      <c r="H175" s="200"/>
      <c r="I175" s="271">
        <v>10</v>
      </c>
      <c r="J175" s="271" t="s">
        <v>530</v>
      </c>
      <c r="K175" s="271" t="s">
        <v>531</v>
      </c>
      <c r="L175" s="201" t="s">
        <v>532</v>
      </c>
      <c r="M175" s="281">
        <v>4</v>
      </c>
      <c r="N175" s="333" t="s">
        <v>752</v>
      </c>
      <c r="O175" s="213" t="s">
        <v>174</v>
      </c>
      <c r="P175" s="214" t="s">
        <v>178</v>
      </c>
      <c r="Q175" s="316">
        <v>1014185525</v>
      </c>
      <c r="R175" s="245" t="s">
        <v>176</v>
      </c>
      <c r="S175" s="317" t="s">
        <v>753</v>
      </c>
      <c r="T175" s="334" t="s">
        <v>754</v>
      </c>
      <c r="U175" s="352"/>
      <c r="V175" s="352">
        <v>3002135133</v>
      </c>
      <c r="W175" s="7" t="s">
        <v>695</v>
      </c>
      <c r="X175" s="199">
        <f t="shared" si="36"/>
        <v>16</v>
      </c>
      <c r="Y175" s="270" t="s">
        <v>409</v>
      </c>
      <c r="Z175" s="271"/>
      <c r="AA175" s="271"/>
      <c r="AB175" s="274" t="s">
        <v>343</v>
      </c>
      <c r="AC175" s="7"/>
      <c r="AD175" s="7"/>
      <c r="AE175" s="199">
        <f t="shared" si="29"/>
        <v>16</v>
      </c>
      <c r="AF175" s="199">
        <f t="shared" si="30"/>
        <v>16</v>
      </c>
      <c r="AG175" s="199">
        <f t="shared" si="40"/>
        <v>32</v>
      </c>
      <c r="AH175" s="209"/>
      <c r="AI175" s="209">
        <f t="shared" si="26"/>
        <v>0</v>
      </c>
      <c r="AJ175" s="209">
        <f t="shared" si="27"/>
        <v>0</v>
      </c>
      <c r="AK175" s="209">
        <f t="shared" si="41"/>
        <v>0</v>
      </c>
      <c r="AL175" s="295"/>
      <c r="AM175" s="199"/>
      <c r="AN175" s="199"/>
      <c r="AO175" s="199"/>
      <c r="AP175" s="199"/>
      <c r="AQ175" s="196"/>
      <c r="AR175" s="7"/>
      <c r="AS175" s="7"/>
      <c r="AT175" s="199"/>
      <c r="AU175" s="275"/>
      <c r="AV175" s="275"/>
      <c r="AW175" s="275"/>
      <c r="AX175" s="275"/>
      <c r="AY175" s="275"/>
      <c r="AZ175" s="275"/>
      <c r="BA175" s="275"/>
      <c r="BB175" s="275"/>
      <c r="BC175" s="275"/>
      <c r="BD175" s="275"/>
      <c r="BE175" s="275"/>
      <c r="BF175" s="275"/>
      <c r="BG175" s="275"/>
      <c r="BH175" s="275"/>
      <c r="BI175" s="275"/>
      <c r="BJ175" s="275"/>
      <c r="BK175" s="275"/>
      <c r="BL175" s="275"/>
      <c r="BM175" s="275"/>
      <c r="BN175" s="275"/>
      <c r="BO175" s="275"/>
      <c r="BP175" s="275"/>
      <c r="BQ175" s="275"/>
      <c r="BR175" s="275"/>
      <c r="BS175" s="275"/>
      <c r="BT175" s="275"/>
      <c r="BU175" s="275"/>
      <c r="BV175" s="275"/>
      <c r="BW175" s="275"/>
      <c r="BX175" s="275"/>
      <c r="BY175" s="275"/>
      <c r="BZ175" s="275"/>
      <c r="CA175" s="275"/>
      <c r="CB175" s="275"/>
      <c r="CC175" s="275"/>
      <c r="CD175" s="275"/>
      <c r="CE175" s="275"/>
      <c r="CF175" s="275"/>
      <c r="CG175" s="275"/>
      <c r="CH175" s="275"/>
      <c r="CI175" s="275"/>
      <c r="CJ175" s="275"/>
      <c r="CK175" s="275"/>
      <c r="CL175" s="275"/>
      <c r="CM175" s="275"/>
      <c r="CN175" s="275"/>
      <c r="CO175" s="275"/>
      <c r="CP175" s="275"/>
      <c r="CQ175" s="275"/>
      <c r="CR175" s="275"/>
      <c r="CS175" s="275"/>
      <c r="CT175" s="275"/>
      <c r="CU175" s="275"/>
      <c r="CV175" s="275"/>
      <c r="CW175" s="275"/>
      <c r="CX175" s="275"/>
      <c r="CY175" s="275"/>
      <c r="CZ175" s="275"/>
      <c r="DA175" s="275"/>
      <c r="DB175" s="275"/>
      <c r="DC175" s="275"/>
      <c r="DD175" s="275"/>
      <c r="DE175" s="275"/>
      <c r="DF175" s="275"/>
      <c r="DG175" s="275"/>
      <c r="DH175" s="275"/>
      <c r="DI175" s="275"/>
      <c r="DJ175" s="275"/>
      <c r="DK175" s="275"/>
      <c r="DL175" s="275"/>
      <c r="DM175" s="275"/>
      <c r="DN175" s="275"/>
      <c r="DO175" s="275"/>
      <c r="DP175" s="275"/>
      <c r="DQ175" s="275"/>
      <c r="DR175" s="275"/>
      <c r="DS175" s="275"/>
      <c r="DT175" s="275"/>
      <c r="DU175" s="275"/>
      <c r="DV175" s="275"/>
      <c r="DW175" s="275"/>
      <c r="DX175" s="275"/>
      <c r="DY175" s="275"/>
      <c r="DZ175" s="275"/>
      <c r="EA175" s="275"/>
      <c r="EB175" s="275"/>
      <c r="EC175" s="275"/>
      <c r="ED175" s="275"/>
      <c r="EE175" s="275"/>
      <c r="EF175" s="275"/>
      <c r="EG175" s="275"/>
      <c r="EH175" s="275"/>
      <c r="EI175" s="275"/>
      <c r="EJ175" s="275"/>
      <c r="EK175" s="275"/>
      <c r="EL175" s="275"/>
      <c r="EM175" s="275"/>
      <c r="EN175" s="275"/>
      <c r="EO175" s="275"/>
      <c r="EP175" s="275"/>
      <c r="EQ175" s="275"/>
      <c r="ER175" s="275"/>
      <c r="ES175" s="275"/>
      <c r="ET175" s="275"/>
      <c r="EU175" s="275"/>
      <c r="EV175" s="275"/>
      <c r="EW175" s="275"/>
      <c r="EX175" s="275"/>
      <c r="EY175" s="275"/>
      <c r="EZ175" s="275"/>
      <c r="FA175" s="275"/>
      <c r="FB175" s="275"/>
      <c r="FC175" s="275"/>
      <c r="FD175" s="275"/>
      <c r="FE175" s="275"/>
      <c r="FF175" s="275"/>
      <c r="FG175" s="275"/>
      <c r="FH175" s="275"/>
      <c r="FI175" s="275"/>
      <c r="FJ175" s="275"/>
      <c r="FK175" s="275"/>
      <c r="FL175" s="275"/>
      <c r="FM175" s="275"/>
      <c r="FN175" s="275"/>
      <c r="FO175" s="275"/>
      <c r="FP175" s="275"/>
      <c r="FQ175" s="275"/>
      <c r="FR175" s="275"/>
      <c r="FS175" s="275"/>
      <c r="FT175" s="275"/>
      <c r="FU175" s="275"/>
      <c r="FV175" s="275"/>
      <c r="FW175" s="275"/>
      <c r="FX175" s="275"/>
      <c r="FY175" s="275"/>
      <c r="FZ175" s="275"/>
      <c r="GA175" s="275"/>
      <c r="GB175" s="275"/>
      <c r="GC175" s="275"/>
      <c r="GD175" s="275"/>
      <c r="GE175" s="275"/>
      <c r="GF175" s="275"/>
      <c r="GG175" s="275"/>
      <c r="GH175" s="275"/>
      <c r="GI175" s="275"/>
      <c r="GJ175" s="275"/>
      <c r="GK175" s="275"/>
      <c r="GL175" s="275"/>
      <c r="GM175" s="275"/>
      <c r="GN175" s="275"/>
      <c r="GO175" s="275"/>
      <c r="GP175" s="275"/>
      <c r="GQ175" s="275"/>
      <c r="GR175" s="275"/>
      <c r="GS175" s="275"/>
      <c r="GT175" s="275"/>
      <c r="GU175" s="275"/>
      <c r="GV175" s="275"/>
      <c r="GW175" s="275"/>
      <c r="GX175" s="275"/>
      <c r="GY175" s="275"/>
      <c r="GZ175" s="275"/>
      <c r="HA175" s="275"/>
      <c r="HB175" s="275"/>
      <c r="HC175" s="275"/>
      <c r="HD175" s="275"/>
      <c r="HE175" s="275"/>
      <c r="HF175" s="275"/>
      <c r="HG175" s="311"/>
      <c r="HH175" s="310"/>
    </row>
    <row r="176" spans="1:264" s="271" customFormat="1" ht="13.5" customHeight="1" x14ac:dyDescent="0.2">
      <c r="A176" s="196">
        <v>137</v>
      </c>
      <c r="B176" s="270" t="s">
        <v>694</v>
      </c>
      <c r="C176" s="270" t="s">
        <v>273</v>
      </c>
      <c r="D176" s="196" t="s">
        <v>274</v>
      </c>
      <c r="E176" s="273" t="s">
        <v>275</v>
      </c>
      <c r="F176" s="403" t="s">
        <v>722</v>
      </c>
      <c r="G176" s="271" t="s">
        <v>529</v>
      </c>
      <c r="H176" s="315"/>
      <c r="I176" s="271">
        <v>11</v>
      </c>
      <c r="J176" s="271" t="s">
        <v>535</v>
      </c>
      <c r="K176" s="271" t="s">
        <v>536</v>
      </c>
      <c r="L176" s="201" t="s">
        <v>537</v>
      </c>
      <c r="M176" s="281">
        <v>4</v>
      </c>
      <c r="N176" s="325" t="s">
        <v>972</v>
      </c>
      <c r="O176" s="213" t="s">
        <v>182</v>
      </c>
      <c r="P176" s="214" t="s">
        <v>178</v>
      </c>
      <c r="Q176" s="316">
        <v>80409853</v>
      </c>
      <c r="R176" s="229" t="s">
        <v>683</v>
      </c>
      <c r="S176" s="317" t="s">
        <v>684</v>
      </c>
      <c r="T176" s="318" t="s">
        <v>685</v>
      </c>
      <c r="U176" s="381">
        <v>3451920</v>
      </c>
      <c r="V176" s="265">
        <v>3173127027</v>
      </c>
      <c r="W176" s="7" t="s">
        <v>695</v>
      </c>
      <c r="X176" s="199">
        <f t="shared" si="36"/>
        <v>16</v>
      </c>
      <c r="Y176" s="270" t="s">
        <v>395</v>
      </c>
      <c r="AB176" s="274" t="s">
        <v>343</v>
      </c>
      <c r="AC176" s="7"/>
      <c r="AD176" s="7"/>
      <c r="AE176" s="199">
        <f t="shared" si="29"/>
        <v>16</v>
      </c>
      <c r="AF176" s="199">
        <f t="shared" si="30"/>
        <v>16</v>
      </c>
      <c r="AG176" s="199">
        <f t="shared" si="40"/>
        <v>32</v>
      </c>
      <c r="AH176" s="209"/>
      <c r="AI176" s="209">
        <f t="shared" si="26"/>
        <v>0</v>
      </c>
      <c r="AJ176" s="209">
        <f t="shared" si="27"/>
        <v>0</v>
      </c>
      <c r="AK176" s="209">
        <f t="shared" si="41"/>
        <v>0</v>
      </c>
      <c r="AL176" s="199"/>
      <c r="AM176" s="199"/>
      <c r="AN176" s="199"/>
      <c r="AO176" s="199"/>
      <c r="AP176" s="199"/>
      <c r="AQ176" s="196" t="s">
        <v>297</v>
      </c>
      <c r="AR176" s="7"/>
      <c r="AS176" s="7"/>
      <c r="AT176" s="199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5"/>
      <c r="BE176" s="275"/>
      <c r="BF176" s="275"/>
      <c r="BG176" s="275"/>
      <c r="BH176" s="275"/>
      <c r="BI176" s="275"/>
      <c r="BJ176" s="275"/>
      <c r="BK176" s="275"/>
      <c r="BL176" s="275"/>
      <c r="BM176" s="275"/>
      <c r="BN176" s="275"/>
      <c r="BO176" s="275"/>
      <c r="BP176" s="275"/>
      <c r="BQ176" s="275"/>
      <c r="BR176" s="275"/>
      <c r="BS176" s="275"/>
      <c r="BT176" s="275"/>
      <c r="BU176" s="275"/>
      <c r="BV176" s="275"/>
      <c r="BW176" s="275"/>
      <c r="BX176" s="275"/>
      <c r="BY176" s="275"/>
      <c r="BZ176" s="275"/>
      <c r="CA176" s="275"/>
      <c r="CB176" s="275"/>
      <c r="CC176" s="275"/>
      <c r="CD176" s="275"/>
      <c r="CE176" s="275"/>
      <c r="CF176" s="275"/>
      <c r="CG176" s="275"/>
      <c r="CH176" s="275"/>
      <c r="CI176" s="275"/>
      <c r="CJ176" s="275"/>
      <c r="CK176" s="275"/>
      <c r="CL176" s="275"/>
      <c r="CM176" s="275"/>
      <c r="CN176" s="275"/>
      <c r="CO176" s="275"/>
      <c r="CP176" s="275"/>
      <c r="CQ176" s="275"/>
      <c r="CR176" s="275"/>
      <c r="CS176" s="275"/>
      <c r="CT176" s="275"/>
      <c r="CU176" s="275"/>
      <c r="CV176" s="275"/>
      <c r="CW176" s="275"/>
      <c r="CX176" s="275"/>
      <c r="CY176" s="275"/>
      <c r="CZ176" s="275"/>
      <c r="DA176" s="275"/>
      <c r="DB176" s="275"/>
      <c r="DC176" s="275"/>
      <c r="DD176" s="275"/>
      <c r="DE176" s="275"/>
      <c r="DF176" s="275"/>
      <c r="DG176" s="275"/>
      <c r="DH176" s="275"/>
      <c r="DI176" s="275"/>
      <c r="DJ176" s="275"/>
      <c r="DK176" s="275"/>
      <c r="DL176" s="275"/>
      <c r="DM176" s="275"/>
      <c r="DN176" s="275"/>
      <c r="DO176" s="275"/>
      <c r="DP176" s="275"/>
      <c r="DQ176" s="275"/>
      <c r="DR176" s="275"/>
      <c r="DS176" s="275"/>
      <c r="DT176" s="275"/>
      <c r="DU176" s="275"/>
      <c r="DV176" s="275"/>
      <c r="DW176" s="275"/>
      <c r="DX176" s="275"/>
      <c r="DY176" s="275"/>
      <c r="DZ176" s="275"/>
      <c r="EA176" s="275"/>
      <c r="EB176" s="275"/>
      <c r="EC176" s="275"/>
      <c r="ED176" s="275"/>
      <c r="EE176" s="275"/>
      <c r="EF176" s="275"/>
      <c r="EG176" s="275"/>
      <c r="EH176" s="275"/>
      <c r="EI176" s="275"/>
      <c r="EJ176" s="275"/>
      <c r="EK176" s="275"/>
      <c r="EL176" s="275"/>
      <c r="EM176" s="275"/>
      <c r="EN176" s="275"/>
      <c r="EO176" s="275"/>
      <c r="EP176" s="275"/>
      <c r="EQ176" s="275"/>
      <c r="ER176" s="275"/>
      <c r="ES176" s="275"/>
      <c r="ET176" s="275"/>
      <c r="EU176" s="275"/>
      <c r="EV176" s="275"/>
      <c r="EW176" s="275"/>
      <c r="EX176" s="275"/>
      <c r="EY176" s="275"/>
      <c r="EZ176" s="275"/>
      <c r="FA176" s="275"/>
      <c r="FB176" s="275"/>
      <c r="FC176" s="275"/>
      <c r="FD176" s="275"/>
      <c r="FE176" s="275"/>
      <c r="FF176" s="275"/>
      <c r="FG176" s="275"/>
      <c r="FH176" s="275"/>
      <c r="FI176" s="275"/>
      <c r="FJ176" s="275"/>
      <c r="FK176" s="275"/>
      <c r="FL176" s="275"/>
      <c r="FM176" s="275"/>
      <c r="FN176" s="275"/>
      <c r="FO176" s="275"/>
      <c r="FP176" s="275"/>
      <c r="FQ176" s="275"/>
      <c r="FR176" s="275"/>
      <c r="FS176" s="275"/>
      <c r="FT176" s="275"/>
      <c r="FU176" s="275"/>
      <c r="FV176" s="275"/>
      <c r="FW176" s="275"/>
      <c r="FX176" s="275"/>
      <c r="FY176" s="275"/>
      <c r="FZ176" s="275"/>
      <c r="GA176" s="275"/>
      <c r="GB176" s="275"/>
      <c r="GC176" s="275"/>
      <c r="GD176" s="275"/>
      <c r="GE176" s="275"/>
      <c r="GF176" s="275"/>
      <c r="GG176" s="275"/>
      <c r="GH176" s="275"/>
      <c r="GI176" s="275"/>
      <c r="GJ176" s="275"/>
      <c r="GK176" s="275"/>
      <c r="GL176" s="275"/>
      <c r="GM176" s="275"/>
      <c r="GN176" s="275"/>
      <c r="GO176" s="275"/>
      <c r="GP176" s="275"/>
      <c r="GQ176" s="275"/>
      <c r="GR176" s="275"/>
      <c r="GS176" s="275"/>
      <c r="GT176" s="275"/>
      <c r="GU176" s="275"/>
      <c r="GV176" s="275"/>
      <c r="GW176" s="275"/>
      <c r="GX176" s="275"/>
      <c r="GY176" s="275"/>
      <c r="GZ176" s="275"/>
      <c r="HA176" s="275"/>
      <c r="HB176" s="275"/>
      <c r="HC176" s="275"/>
      <c r="HD176" s="275"/>
      <c r="HE176" s="275"/>
      <c r="HF176" s="275"/>
      <c r="HG176" s="311"/>
      <c r="HH176" s="310"/>
      <c r="HI176" s="276"/>
      <c r="HJ176" s="276"/>
      <c r="HK176" s="276"/>
      <c r="HL176" s="276"/>
      <c r="HM176" s="276"/>
      <c r="HN176" s="276"/>
      <c r="HO176" s="276"/>
      <c r="HP176" s="276"/>
      <c r="HQ176" s="276"/>
      <c r="HR176" s="276"/>
      <c r="HS176" s="276"/>
      <c r="HT176" s="276"/>
      <c r="HU176" s="276"/>
      <c r="HV176" s="276"/>
      <c r="HW176" s="276"/>
      <c r="HX176" s="276"/>
      <c r="HY176" s="276"/>
      <c r="HZ176" s="276"/>
      <c r="IA176" s="276"/>
      <c r="IB176" s="276"/>
      <c r="IC176" s="276"/>
      <c r="ID176" s="276"/>
      <c r="IE176" s="276"/>
      <c r="IF176" s="276"/>
      <c r="IG176" s="276"/>
      <c r="IH176" s="276"/>
      <c r="II176" s="276"/>
      <c r="IJ176" s="276"/>
      <c r="IK176" s="276"/>
      <c r="IL176" s="276"/>
      <c r="IM176" s="276"/>
      <c r="IN176" s="276"/>
      <c r="IO176" s="276"/>
      <c r="IP176" s="276"/>
      <c r="IQ176" s="276"/>
      <c r="IR176" s="276"/>
      <c r="IS176" s="276"/>
      <c r="IT176" s="276"/>
      <c r="IU176" s="276"/>
      <c r="IV176" s="276"/>
      <c r="IW176" s="276"/>
      <c r="IX176" s="276"/>
      <c r="IY176" s="276"/>
      <c r="IZ176" s="276"/>
      <c r="JA176" s="276"/>
      <c r="JB176" s="276"/>
      <c r="JC176" s="276"/>
      <c r="JD176" s="276"/>
    </row>
    <row r="177" spans="1:264" s="315" customFormat="1" ht="13.5" customHeight="1" x14ac:dyDescent="0.2">
      <c r="A177" s="196">
        <v>138</v>
      </c>
      <c r="B177" s="7" t="s">
        <v>768</v>
      </c>
      <c r="C177" s="7" t="s">
        <v>273</v>
      </c>
      <c r="D177" s="7" t="s">
        <v>274</v>
      </c>
      <c r="E177" s="197" t="s">
        <v>275</v>
      </c>
      <c r="F177" s="198" t="s">
        <v>173</v>
      </c>
      <c r="G177" s="199" t="s">
        <v>233</v>
      </c>
      <c r="I177" s="199">
        <v>23</v>
      </c>
      <c r="J177" s="199" t="s">
        <v>453</v>
      </c>
      <c r="K177" s="199" t="s">
        <v>454</v>
      </c>
      <c r="L177" s="201" t="s">
        <v>455</v>
      </c>
      <c r="M177" s="199">
        <v>3</v>
      </c>
      <c r="N177" s="363" t="s">
        <v>769</v>
      </c>
      <c r="O177" s="213" t="s">
        <v>174</v>
      </c>
      <c r="P177" s="258" t="s">
        <v>178</v>
      </c>
      <c r="Q177" s="256">
        <v>3455875</v>
      </c>
      <c r="R177" s="257" t="s">
        <v>173</v>
      </c>
      <c r="S177" s="258" t="s">
        <v>770</v>
      </c>
      <c r="T177" s="399" t="str">
        <f>HYPERLINK("mailto:ortizalirio@yahoo.es","ortizalirio@yahoo.es")</f>
        <v>ortizalirio@yahoo.es</v>
      </c>
      <c r="U177" s="394">
        <v>6711314</v>
      </c>
      <c r="V177" s="394">
        <v>3105492379</v>
      </c>
      <c r="W177" s="7" t="s">
        <v>771</v>
      </c>
      <c r="X177" s="199">
        <f t="shared" si="36"/>
        <v>12</v>
      </c>
      <c r="Y177" s="198" t="s">
        <v>395</v>
      </c>
      <c r="Z177" s="199"/>
      <c r="AA177" s="199"/>
      <c r="AB177" s="207" t="s">
        <v>343</v>
      </c>
      <c r="AE177" s="199">
        <f t="shared" si="29"/>
        <v>12</v>
      </c>
      <c r="AF177" s="199">
        <f t="shared" si="30"/>
        <v>12</v>
      </c>
      <c r="AG177" s="199">
        <f t="shared" si="40"/>
        <v>24</v>
      </c>
      <c r="AH177" s="209"/>
      <c r="AI177" s="209">
        <f t="shared" si="26"/>
        <v>0</v>
      </c>
      <c r="AJ177" s="209">
        <f t="shared" si="27"/>
        <v>0</v>
      </c>
      <c r="AK177" s="209">
        <f t="shared" si="41"/>
        <v>0</v>
      </c>
      <c r="AL177" s="199"/>
      <c r="AM177" s="199"/>
      <c r="AN177" s="199"/>
      <c r="AO177" s="199"/>
      <c r="AP177" s="199"/>
      <c r="AQ177" s="198"/>
      <c r="AR177" s="198"/>
      <c r="AS177" s="7"/>
      <c r="AT177" s="7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190"/>
      <c r="HH177" s="313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</row>
    <row r="178" spans="1:264" s="315" customFormat="1" ht="13.5" customHeight="1" x14ac:dyDescent="0.25">
      <c r="A178" s="196">
        <v>139</v>
      </c>
      <c r="B178" s="7" t="s">
        <v>768</v>
      </c>
      <c r="C178" s="7" t="s">
        <v>273</v>
      </c>
      <c r="D178" s="7" t="s">
        <v>274</v>
      </c>
      <c r="E178" s="197" t="s">
        <v>322</v>
      </c>
      <c r="F178" s="198" t="s">
        <v>173</v>
      </c>
      <c r="G178" s="199" t="s">
        <v>233</v>
      </c>
      <c r="I178" s="199">
        <v>23</v>
      </c>
      <c r="J178" s="199" t="s">
        <v>410</v>
      </c>
      <c r="K178" s="199" t="s">
        <v>411</v>
      </c>
      <c r="L178" s="201" t="s">
        <v>412</v>
      </c>
      <c r="M178" s="199">
        <v>2</v>
      </c>
      <c r="N178" s="243" t="s">
        <v>772</v>
      </c>
      <c r="O178" s="213" t="s">
        <v>174</v>
      </c>
      <c r="P178" s="214" t="s">
        <v>178</v>
      </c>
      <c r="Q178" s="427">
        <v>43275729</v>
      </c>
      <c r="R178" s="198" t="s">
        <v>173</v>
      </c>
      <c r="S178" s="198" t="s">
        <v>773</v>
      </c>
      <c r="T178" s="428" t="s">
        <v>774</v>
      </c>
      <c r="U178" s="265" t="s">
        <v>775</v>
      </c>
      <c r="V178" s="265" t="s">
        <v>776</v>
      </c>
      <c r="W178" s="7" t="s">
        <v>771</v>
      </c>
      <c r="X178" s="199">
        <f t="shared" si="36"/>
        <v>8</v>
      </c>
      <c r="Y178" s="206" t="s">
        <v>252</v>
      </c>
      <c r="Z178" s="197"/>
      <c r="AA178" s="197"/>
      <c r="AB178" s="207" t="s">
        <v>417</v>
      </c>
      <c r="AC178" s="208"/>
      <c r="AD178" s="208"/>
      <c r="AE178" s="199">
        <f t="shared" si="29"/>
        <v>8</v>
      </c>
      <c r="AF178" s="199">
        <f t="shared" si="30"/>
        <v>8</v>
      </c>
      <c r="AG178" s="199">
        <f t="shared" si="40"/>
        <v>16</v>
      </c>
      <c r="AH178" s="209"/>
      <c r="AI178" s="209">
        <f t="shared" si="26"/>
        <v>0</v>
      </c>
      <c r="AJ178" s="209">
        <f t="shared" si="27"/>
        <v>0</v>
      </c>
      <c r="AK178" s="209">
        <f t="shared" si="41"/>
        <v>0</v>
      </c>
      <c r="AL178" s="199"/>
      <c r="AM178" s="199"/>
      <c r="AN178" s="199"/>
      <c r="AO178" s="199"/>
      <c r="AP178" s="199"/>
      <c r="AQ178" s="198"/>
      <c r="AR178" s="198"/>
      <c r="AS178" s="7"/>
      <c r="AT178" s="7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190"/>
      <c r="HH178" s="313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</row>
    <row r="179" spans="1:264" s="315" customFormat="1" ht="14.25" customHeight="1" x14ac:dyDescent="0.25">
      <c r="A179" s="196">
        <v>140</v>
      </c>
      <c r="B179" s="7" t="s">
        <v>768</v>
      </c>
      <c r="C179" s="7" t="s">
        <v>273</v>
      </c>
      <c r="D179" s="7" t="s">
        <v>274</v>
      </c>
      <c r="E179" s="197" t="s">
        <v>322</v>
      </c>
      <c r="F179" s="198" t="s">
        <v>173</v>
      </c>
      <c r="G179" s="199" t="s">
        <v>233</v>
      </c>
      <c r="I179" s="199">
        <v>23</v>
      </c>
      <c r="J179" s="199" t="s">
        <v>425</v>
      </c>
      <c r="K179" s="199" t="s">
        <v>426</v>
      </c>
      <c r="L179" s="201" t="s">
        <v>427</v>
      </c>
      <c r="M179" s="199">
        <v>4</v>
      </c>
      <c r="N179" s="239" t="s">
        <v>392</v>
      </c>
      <c r="O179" s="213" t="s">
        <v>174</v>
      </c>
      <c r="P179" s="214" t="s">
        <v>178</v>
      </c>
      <c r="Q179" s="261">
        <v>1077423708</v>
      </c>
      <c r="R179" s="262" t="s">
        <v>173</v>
      </c>
      <c r="S179" s="263" t="s">
        <v>393</v>
      </c>
      <c r="T179" s="294" t="s">
        <v>394</v>
      </c>
      <c r="U179" s="264">
        <v>6716669</v>
      </c>
      <c r="V179" s="264">
        <v>3148435361</v>
      </c>
      <c r="W179" s="7" t="s">
        <v>771</v>
      </c>
      <c r="X179" s="199">
        <f t="shared" si="36"/>
        <v>16</v>
      </c>
      <c r="Y179" s="198" t="s">
        <v>456</v>
      </c>
      <c r="Z179" s="199"/>
      <c r="AA179" s="199"/>
      <c r="AB179" s="207" t="s">
        <v>334</v>
      </c>
      <c r="AC179" s="208"/>
      <c r="AD179" s="208"/>
      <c r="AE179" s="199">
        <f t="shared" si="29"/>
        <v>16</v>
      </c>
      <c r="AF179" s="199">
        <f t="shared" si="30"/>
        <v>16</v>
      </c>
      <c r="AG179" s="199">
        <f t="shared" si="40"/>
        <v>32</v>
      </c>
      <c r="AH179" s="209"/>
      <c r="AI179" s="209">
        <f t="shared" si="26"/>
        <v>0</v>
      </c>
      <c r="AJ179" s="209">
        <f t="shared" si="27"/>
        <v>0</v>
      </c>
      <c r="AK179" s="209">
        <f t="shared" si="41"/>
        <v>0</v>
      </c>
      <c r="AL179" s="199"/>
      <c r="AM179" s="199"/>
      <c r="AN179" s="199"/>
      <c r="AO179" s="199"/>
      <c r="AP179" s="199"/>
      <c r="AQ179" s="198"/>
      <c r="AR179" s="198"/>
      <c r="AS179" s="7"/>
      <c r="AT179" s="7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190"/>
      <c r="HH179" s="313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</row>
    <row r="180" spans="1:264" s="199" customFormat="1" ht="14.25" customHeight="1" x14ac:dyDescent="0.25">
      <c r="A180" s="7">
        <v>141</v>
      </c>
      <c r="B180" s="7" t="s">
        <v>768</v>
      </c>
      <c r="C180" s="7" t="s">
        <v>273</v>
      </c>
      <c r="D180" s="7" t="s">
        <v>274</v>
      </c>
      <c r="E180" s="197" t="s">
        <v>298</v>
      </c>
      <c r="F180" s="198" t="s">
        <v>173</v>
      </c>
      <c r="G180" s="199" t="s">
        <v>777</v>
      </c>
      <c r="I180" s="199">
        <v>23</v>
      </c>
      <c r="J180" s="199" t="s">
        <v>277</v>
      </c>
      <c r="K180" s="199" t="s">
        <v>278</v>
      </c>
      <c r="L180" s="7" t="s">
        <v>279</v>
      </c>
      <c r="M180" s="202">
        <v>2</v>
      </c>
      <c r="N180" s="429" t="s">
        <v>399</v>
      </c>
      <c r="O180" s="213" t="s">
        <v>174</v>
      </c>
      <c r="P180" s="229" t="s">
        <v>179</v>
      </c>
      <c r="Q180" s="265">
        <v>42690657</v>
      </c>
      <c r="R180" s="198" t="s">
        <v>173</v>
      </c>
      <c r="S180" s="198" t="s">
        <v>400</v>
      </c>
      <c r="T180" s="198" t="s">
        <v>401</v>
      </c>
      <c r="U180" s="265">
        <v>6730357</v>
      </c>
      <c r="V180" s="265">
        <v>3102729115</v>
      </c>
      <c r="W180" s="7" t="s">
        <v>771</v>
      </c>
      <c r="X180" s="199">
        <f t="shared" si="36"/>
        <v>8</v>
      </c>
      <c r="Y180" s="198" t="s">
        <v>305</v>
      </c>
      <c r="AB180" s="207" t="s">
        <v>306</v>
      </c>
      <c r="AC180" s="208"/>
      <c r="AD180" s="208"/>
      <c r="AE180" s="199">
        <f t="shared" si="29"/>
        <v>8</v>
      </c>
      <c r="AF180" s="199">
        <f t="shared" si="30"/>
        <v>8</v>
      </c>
      <c r="AG180" s="199">
        <f t="shared" si="40"/>
        <v>16</v>
      </c>
      <c r="AH180" s="209"/>
      <c r="AI180" s="209">
        <f t="shared" si="26"/>
        <v>0</v>
      </c>
      <c r="AJ180" s="209">
        <f t="shared" si="27"/>
        <v>0</v>
      </c>
      <c r="AK180" s="209">
        <f t="shared" si="41"/>
        <v>0</v>
      </c>
      <c r="AQ180" s="198" t="s">
        <v>778</v>
      </c>
      <c r="AR180" s="198"/>
      <c r="AS180" s="7"/>
      <c r="AT180" s="7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190"/>
      <c r="HH180" s="313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</row>
    <row r="181" spans="1:264" s="315" customFormat="1" ht="14.25" customHeight="1" x14ac:dyDescent="0.2">
      <c r="A181" s="196">
        <v>142</v>
      </c>
      <c r="B181" s="7" t="s">
        <v>768</v>
      </c>
      <c r="C181" s="7" t="s">
        <v>273</v>
      </c>
      <c r="D181" s="7" t="s">
        <v>274</v>
      </c>
      <c r="E181" s="197" t="s">
        <v>298</v>
      </c>
      <c r="F181" s="198" t="s">
        <v>173</v>
      </c>
      <c r="G181" s="199" t="s">
        <v>233</v>
      </c>
      <c r="I181" s="199">
        <v>23</v>
      </c>
      <c r="J181" s="199" t="s">
        <v>651</v>
      </c>
      <c r="K181" s="199" t="s">
        <v>652</v>
      </c>
      <c r="L181" s="201" t="s">
        <v>436</v>
      </c>
      <c r="M181" s="202">
        <v>2</v>
      </c>
      <c r="N181" s="255" t="s">
        <v>779</v>
      </c>
      <c r="O181" s="213" t="s">
        <v>174</v>
      </c>
      <c r="P181" s="229" t="s">
        <v>179</v>
      </c>
      <c r="Q181" s="430">
        <v>1077433113</v>
      </c>
      <c r="R181" s="431" t="s">
        <v>173</v>
      </c>
      <c r="S181" s="284" t="s">
        <v>780</v>
      </c>
      <c r="T181" s="402" t="s">
        <v>781</v>
      </c>
      <c r="U181" s="432">
        <v>5885744</v>
      </c>
      <c r="V181" s="432">
        <v>3122257149</v>
      </c>
      <c r="W181" s="7" t="s">
        <v>771</v>
      </c>
      <c r="X181" s="199">
        <f t="shared" si="36"/>
        <v>8</v>
      </c>
      <c r="Y181" s="206" t="s">
        <v>703</v>
      </c>
      <c r="Z181" s="197"/>
      <c r="AA181" s="197"/>
      <c r="AB181" s="207"/>
      <c r="AE181" s="199">
        <f t="shared" si="29"/>
        <v>8</v>
      </c>
      <c r="AF181" s="199">
        <v>0</v>
      </c>
      <c r="AG181" s="199">
        <f t="shared" ref="AG181" si="42">SUM(AE181:AF181)</f>
        <v>8</v>
      </c>
      <c r="AH181" s="209"/>
      <c r="AI181" s="209">
        <f t="shared" si="26"/>
        <v>0</v>
      </c>
      <c r="AJ181" s="209">
        <f t="shared" si="27"/>
        <v>0</v>
      </c>
      <c r="AK181" s="209">
        <f t="shared" ref="AK181" si="43">SUM(AI181:AJ181)</f>
        <v>0</v>
      </c>
      <c r="AL181" s="199"/>
      <c r="AM181" s="199"/>
      <c r="AN181" s="199"/>
      <c r="AO181" s="199"/>
      <c r="AP181" s="199"/>
      <c r="AR181" s="198"/>
      <c r="AS181" s="7"/>
      <c r="AT181" s="7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190"/>
      <c r="HH181" s="313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</row>
    <row r="182" spans="1:264" s="315" customFormat="1" ht="14.25" customHeight="1" x14ac:dyDescent="0.2">
      <c r="A182" s="196">
        <v>142</v>
      </c>
      <c r="B182" s="7" t="s">
        <v>768</v>
      </c>
      <c r="C182" s="7" t="s">
        <v>273</v>
      </c>
      <c r="D182" s="7" t="s">
        <v>274</v>
      </c>
      <c r="E182" s="197" t="s">
        <v>298</v>
      </c>
      <c r="F182" s="198" t="s">
        <v>173</v>
      </c>
      <c r="G182" s="199" t="s">
        <v>233</v>
      </c>
      <c r="I182" s="199">
        <v>23</v>
      </c>
      <c r="J182" s="199" t="s">
        <v>651</v>
      </c>
      <c r="K182" s="199" t="s">
        <v>652</v>
      </c>
      <c r="L182" s="201" t="s">
        <v>436</v>
      </c>
      <c r="M182" s="199">
        <v>2</v>
      </c>
      <c r="N182" s="325" t="s">
        <v>972</v>
      </c>
      <c r="O182" s="213" t="s">
        <v>174</v>
      </c>
      <c r="P182" s="214" t="s">
        <v>178</v>
      </c>
      <c r="Q182" s="316">
        <v>80409853</v>
      </c>
      <c r="R182" s="229" t="s">
        <v>683</v>
      </c>
      <c r="S182" s="317" t="s">
        <v>684</v>
      </c>
      <c r="T182" s="318" t="s">
        <v>685</v>
      </c>
      <c r="U182" s="381">
        <v>3451920</v>
      </c>
      <c r="V182" s="265">
        <v>3173127027</v>
      </c>
      <c r="W182" s="7" t="s">
        <v>771</v>
      </c>
      <c r="X182" s="199">
        <f t="shared" si="36"/>
        <v>8</v>
      </c>
      <c r="Y182" s="206"/>
      <c r="Z182" s="197"/>
      <c r="AA182" s="197"/>
      <c r="AB182" s="207" t="s">
        <v>306</v>
      </c>
      <c r="AE182" s="199">
        <f t="shared" si="29"/>
        <v>8</v>
      </c>
      <c r="AF182" s="199">
        <v>0</v>
      </c>
      <c r="AG182" s="199">
        <f t="shared" si="40"/>
        <v>8</v>
      </c>
      <c r="AH182" s="209"/>
      <c r="AI182" s="209">
        <f t="shared" si="26"/>
        <v>0</v>
      </c>
      <c r="AJ182" s="209">
        <f t="shared" si="27"/>
        <v>0</v>
      </c>
      <c r="AK182" s="209">
        <f t="shared" si="41"/>
        <v>0</v>
      </c>
      <c r="AL182" s="199"/>
      <c r="AM182" s="199"/>
      <c r="AN182" s="199"/>
      <c r="AO182" s="199"/>
      <c r="AP182" s="199"/>
      <c r="AR182" s="198"/>
      <c r="AS182" s="7"/>
      <c r="AT182" s="7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190"/>
      <c r="HH182" s="313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</row>
    <row r="183" spans="1:264" s="315" customFormat="1" ht="14.25" customHeight="1" x14ac:dyDescent="0.25">
      <c r="A183" s="196">
        <v>143</v>
      </c>
      <c r="B183" s="7" t="s">
        <v>768</v>
      </c>
      <c r="C183" s="7" t="s">
        <v>273</v>
      </c>
      <c r="D183" s="7" t="s">
        <v>274</v>
      </c>
      <c r="E183" s="197" t="s">
        <v>275</v>
      </c>
      <c r="F183" s="433" t="s">
        <v>173</v>
      </c>
      <c r="G183" s="199" t="s">
        <v>233</v>
      </c>
      <c r="I183" s="199">
        <v>23</v>
      </c>
      <c r="J183" s="199" t="s">
        <v>441</v>
      </c>
      <c r="K183" s="199" t="s">
        <v>442</v>
      </c>
      <c r="L183" s="201" t="s">
        <v>443</v>
      </c>
      <c r="M183" s="202">
        <v>4</v>
      </c>
      <c r="N183" s="243" t="s">
        <v>772</v>
      </c>
      <c r="O183" s="213" t="s">
        <v>174</v>
      </c>
      <c r="P183" s="214" t="s">
        <v>178</v>
      </c>
      <c r="Q183" s="427">
        <v>43275729</v>
      </c>
      <c r="R183" s="198" t="s">
        <v>173</v>
      </c>
      <c r="S183" s="198" t="s">
        <v>773</v>
      </c>
      <c r="T183" s="434" t="s">
        <v>774</v>
      </c>
      <c r="U183" s="265" t="s">
        <v>775</v>
      </c>
      <c r="V183" s="265" t="s">
        <v>776</v>
      </c>
      <c r="W183" s="7" t="s">
        <v>771</v>
      </c>
      <c r="X183" s="199">
        <f t="shared" si="36"/>
        <v>16</v>
      </c>
      <c r="Y183" s="198" t="s">
        <v>409</v>
      </c>
      <c r="Z183" s="199"/>
      <c r="AA183" s="199"/>
      <c r="AB183" s="207" t="s">
        <v>343</v>
      </c>
      <c r="AC183" s="208"/>
      <c r="AD183" s="208"/>
      <c r="AE183" s="199">
        <f>M183*4</f>
        <v>16</v>
      </c>
      <c r="AF183" s="199">
        <v>16</v>
      </c>
      <c r="AG183" s="199">
        <f>SUM(AE183:AF183)</f>
        <v>32</v>
      </c>
      <c r="AH183" s="209"/>
      <c r="AI183" s="209">
        <f t="shared" si="26"/>
        <v>0</v>
      </c>
      <c r="AJ183" s="209">
        <f t="shared" si="27"/>
        <v>0</v>
      </c>
      <c r="AK183" s="209">
        <f t="shared" si="41"/>
        <v>0</v>
      </c>
      <c r="AL183" s="199"/>
      <c r="AM183" s="199"/>
      <c r="AN183" s="199"/>
      <c r="AO183" s="199"/>
      <c r="AP183" s="199"/>
      <c r="AR183" s="198"/>
      <c r="AS183" s="7"/>
      <c r="AT183" s="7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190"/>
      <c r="HH183" s="313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</row>
    <row r="184" spans="1:264" s="315" customFormat="1" ht="14.25" customHeight="1" x14ac:dyDescent="0.2">
      <c r="A184" s="196">
        <v>144</v>
      </c>
      <c r="B184" s="7" t="s">
        <v>768</v>
      </c>
      <c r="C184" s="7" t="s">
        <v>273</v>
      </c>
      <c r="D184" s="7" t="s">
        <v>274</v>
      </c>
      <c r="E184" s="197" t="s">
        <v>288</v>
      </c>
      <c r="F184" s="198" t="s">
        <v>173</v>
      </c>
      <c r="G184" s="199" t="s">
        <v>529</v>
      </c>
      <c r="I184" s="199">
        <v>3</v>
      </c>
      <c r="J184" s="199" t="s">
        <v>358</v>
      </c>
      <c r="K184" s="199" t="s">
        <v>359</v>
      </c>
      <c r="L184" s="201" t="s">
        <v>533</v>
      </c>
      <c r="M184" s="199">
        <v>6</v>
      </c>
      <c r="N184" s="243" t="s">
        <v>350</v>
      </c>
      <c r="O184" s="213" t="s">
        <v>351</v>
      </c>
      <c r="P184" s="229" t="s">
        <v>179</v>
      </c>
      <c r="Q184" s="244">
        <v>31287222</v>
      </c>
      <c r="R184" s="245" t="s">
        <v>249</v>
      </c>
      <c r="S184" s="246" t="s">
        <v>352</v>
      </c>
      <c r="T184" s="227" t="s">
        <v>353</v>
      </c>
      <c r="U184" s="246">
        <v>6649571</v>
      </c>
      <c r="V184" s="246">
        <v>3155090581</v>
      </c>
      <c r="W184" s="7" t="s">
        <v>771</v>
      </c>
      <c r="X184" s="199">
        <f t="shared" si="36"/>
        <v>24</v>
      </c>
      <c r="Y184" s="198" t="s">
        <v>456</v>
      </c>
      <c r="Z184" s="199"/>
      <c r="AA184" s="199"/>
      <c r="AB184" s="207"/>
      <c r="AC184" s="208"/>
      <c r="AD184" s="208"/>
      <c r="AE184" s="199">
        <f>M184*4</f>
        <v>24</v>
      </c>
      <c r="AF184" s="199">
        <v>0</v>
      </c>
      <c r="AG184" s="199">
        <f>SUM(AE184:AF184)</f>
        <v>24</v>
      </c>
      <c r="AH184" s="209"/>
      <c r="AI184" s="209">
        <f t="shared" si="26"/>
        <v>0</v>
      </c>
      <c r="AJ184" s="209">
        <f t="shared" si="27"/>
        <v>0</v>
      </c>
      <c r="AK184" s="209">
        <f t="shared" si="41"/>
        <v>0</v>
      </c>
      <c r="AL184" s="199"/>
      <c r="AM184" s="199"/>
      <c r="AN184" s="199"/>
      <c r="AO184" s="199"/>
      <c r="AP184" s="199"/>
      <c r="AQ184" s="199" t="s">
        <v>686</v>
      </c>
      <c r="AR184" s="198"/>
      <c r="AS184" s="7"/>
      <c r="AT184" s="7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190"/>
      <c r="HH184" s="313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</row>
    <row r="185" spans="1:264" s="199" customFormat="1" ht="14.25" customHeight="1" x14ac:dyDescent="0.25">
      <c r="A185" s="7">
        <v>145</v>
      </c>
      <c r="B185" s="7" t="s">
        <v>768</v>
      </c>
      <c r="C185" s="7" t="s">
        <v>273</v>
      </c>
      <c r="D185" s="7" t="s">
        <v>274</v>
      </c>
      <c r="E185" s="197" t="s">
        <v>298</v>
      </c>
      <c r="F185" s="198" t="s">
        <v>173</v>
      </c>
      <c r="G185" s="199" t="s">
        <v>777</v>
      </c>
      <c r="I185" s="199">
        <v>18</v>
      </c>
      <c r="J185" s="199" t="s">
        <v>277</v>
      </c>
      <c r="K185" s="199" t="s">
        <v>278</v>
      </c>
      <c r="L185" s="7" t="s">
        <v>279</v>
      </c>
      <c r="M185" s="202">
        <v>2</v>
      </c>
      <c r="N185" s="429" t="s">
        <v>399</v>
      </c>
      <c r="O185" s="213" t="s">
        <v>174</v>
      </c>
      <c r="P185" s="229" t="s">
        <v>179</v>
      </c>
      <c r="Q185" s="265">
        <v>42690657</v>
      </c>
      <c r="R185" s="198" t="s">
        <v>173</v>
      </c>
      <c r="S185" s="198" t="s">
        <v>400</v>
      </c>
      <c r="T185" s="198" t="s">
        <v>401</v>
      </c>
      <c r="U185" s="265">
        <v>6730357</v>
      </c>
      <c r="V185" s="265">
        <v>3102729115</v>
      </c>
      <c r="W185" s="7" t="s">
        <v>771</v>
      </c>
      <c r="X185" s="199">
        <f t="shared" si="36"/>
        <v>8</v>
      </c>
      <c r="Y185" s="198"/>
      <c r="AB185" s="207" t="s">
        <v>306</v>
      </c>
      <c r="AC185" s="208"/>
      <c r="AD185" s="208"/>
      <c r="AE185" s="199">
        <v>0</v>
      </c>
      <c r="AF185" s="199">
        <f t="shared" si="30"/>
        <v>8</v>
      </c>
      <c r="AG185" s="199">
        <f t="shared" si="40"/>
        <v>8</v>
      </c>
      <c r="AH185" s="209"/>
      <c r="AI185" s="209">
        <f t="shared" ref="AI185:AI187" si="44">AH185*AE185</f>
        <v>0</v>
      </c>
      <c r="AJ185" s="209">
        <f t="shared" ref="AJ185:AJ187" si="45">AH185*AF185</f>
        <v>0</v>
      </c>
      <c r="AK185" s="209">
        <f t="shared" si="41"/>
        <v>0</v>
      </c>
      <c r="AR185" s="198"/>
      <c r="AS185" s="7"/>
      <c r="AT185" s="7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190"/>
      <c r="HH185" s="313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</row>
    <row r="186" spans="1:264" s="315" customFormat="1" ht="14.25" customHeight="1" x14ac:dyDescent="0.2">
      <c r="A186" s="196">
        <v>146</v>
      </c>
      <c r="B186" s="7" t="s">
        <v>768</v>
      </c>
      <c r="C186" s="7" t="s">
        <v>273</v>
      </c>
      <c r="D186" s="7" t="s">
        <v>274</v>
      </c>
      <c r="E186" s="197" t="s">
        <v>275</v>
      </c>
      <c r="F186" s="198" t="s">
        <v>173</v>
      </c>
      <c r="G186" s="199" t="s">
        <v>529</v>
      </c>
      <c r="I186" s="199">
        <v>17</v>
      </c>
      <c r="J186" s="199" t="s">
        <v>530</v>
      </c>
      <c r="K186" s="199" t="s">
        <v>531</v>
      </c>
      <c r="L186" s="201" t="s">
        <v>532</v>
      </c>
      <c r="M186" s="199">
        <v>4</v>
      </c>
      <c r="N186" s="435" t="s">
        <v>782</v>
      </c>
      <c r="O186" s="213" t="s">
        <v>174</v>
      </c>
      <c r="P186" s="229" t="s">
        <v>179</v>
      </c>
      <c r="Q186" s="316">
        <v>26317447</v>
      </c>
      <c r="R186" s="245" t="s">
        <v>173</v>
      </c>
      <c r="S186" s="317" t="s">
        <v>783</v>
      </c>
      <c r="T186" s="334" t="s">
        <v>784</v>
      </c>
      <c r="U186" s="352">
        <v>6714090</v>
      </c>
      <c r="V186" s="352">
        <v>3154635447</v>
      </c>
      <c r="W186" s="7" t="s">
        <v>771</v>
      </c>
      <c r="X186" s="199">
        <f t="shared" si="36"/>
        <v>16</v>
      </c>
      <c r="Y186" s="198" t="s">
        <v>409</v>
      </c>
      <c r="Z186" s="199"/>
      <c r="AA186" s="199"/>
      <c r="AB186" s="207" t="s">
        <v>343</v>
      </c>
      <c r="AC186" s="208"/>
      <c r="AD186" s="208"/>
      <c r="AE186" s="199">
        <f t="shared" ref="AE186:AE217" si="46">M186*4</f>
        <v>16</v>
      </c>
      <c r="AF186" s="199">
        <v>16</v>
      </c>
      <c r="AG186" s="199">
        <f t="shared" si="40"/>
        <v>32</v>
      </c>
      <c r="AH186" s="303" t="s">
        <v>515</v>
      </c>
      <c r="AI186" s="209" t="e">
        <f t="shared" si="44"/>
        <v>#VALUE!</v>
      </c>
      <c r="AJ186" s="209" t="e">
        <f t="shared" si="45"/>
        <v>#VALUE!</v>
      </c>
      <c r="AK186" s="209" t="e">
        <f t="shared" si="41"/>
        <v>#VALUE!</v>
      </c>
      <c r="AL186" s="199"/>
      <c r="AM186" s="199"/>
      <c r="AN186" s="199"/>
      <c r="AO186" s="199"/>
      <c r="AP186" s="199"/>
      <c r="AR186" s="198"/>
      <c r="AS186" s="7"/>
      <c r="AT186" s="7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190"/>
      <c r="HH186" s="313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</row>
    <row r="187" spans="1:264" s="315" customFormat="1" ht="14.25" customHeight="1" x14ac:dyDescent="0.2">
      <c r="A187" s="196">
        <v>147</v>
      </c>
      <c r="B187" s="7" t="s">
        <v>768</v>
      </c>
      <c r="C187" s="7" t="s">
        <v>273</v>
      </c>
      <c r="D187" s="7" t="s">
        <v>274</v>
      </c>
      <c r="E187" s="197" t="s">
        <v>275</v>
      </c>
      <c r="F187" s="198" t="s">
        <v>173</v>
      </c>
      <c r="G187" s="199" t="s">
        <v>529</v>
      </c>
      <c r="I187" s="199">
        <v>15</v>
      </c>
      <c r="J187" s="199" t="s">
        <v>535</v>
      </c>
      <c r="K187" s="199" t="s">
        <v>536</v>
      </c>
      <c r="L187" s="201" t="s">
        <v>537</v>
      </c>
      <c r="M187" s="199">
        <v>4</v>
      </c>
      <c r="N187" s="255" t="s">
        <v>380</v>
      </c>
      <c r="O187" s="213" t="s">
        <v>174</v>
      </c>
      <c r="P187" s="229" t="s">
        <v>179</v>
      </c>
      <c r="Q187" s="256" t="s">
        <v>381</v>
      </c>
      <c r="R187" s="257" t="s">
        <v>173</v>
      </c>
      <c r="S187" s="258" t="s">
        <v>382</v>
      </c>
      <c r="T187" s="399" t="s">
        <v>383</v>
      </c>
      <c r="U187" s="260">
        <v>6717734</v>
      </c>
      <c r="V187" s="260">
        <v>3105488992</v>
      </c>
      <c r="W187" s="7" t="s">
        <v>771</v>
      </c>
      <c r="X187" s="199">
        <f t="shared" si="36"/>
        <v>16</v>
      </c>
      <c r="Y187" s="198" t="s">
        <v>395</v>
      </c>
      <c r="Z187" s="199"/>
      <c r="AA187" s="199"/>
      <c r="AB187" s="207"/>
      <c r="AC187" s="208"/>
      <c r="AD187" s="208"/>
      <c r="AE187" s="199">
        <f t="shared" si="46"/>
        <v>16</v>
      </c>
      <c r="AF187" s="199">
        <v>0</v>
      </c>
      <c r="AG187" s="199">
        <f t="shared" si="40"/>
        <v>16</v>
      </c>
      <c r="AH187" s="209"/>
      <c r="AI187" s="209">
        <f t="shared" si="44"/>
        <v>0</v>
      </c>
      <c r="AJ187" s="209">
        <f t="shared" si="45"/>
        <v>0</v>
      </c>
      <c r="AK187" s="209">
        <f t="shared" si="41"/>
        <v>0</v>
      </c>
      <c r="AL187" s="199"/>
      <c r="AM187" s="199"/>
      <c r="AN187" s="199"/>
      <c r="AO187" s="199"/>
      <c r="AP187" s="199"/>
      <c r="AR187" s="198"/>
      <c r="AS187" s="7"/>
      <c r="AT187" s="7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190"/>
      <c r="HH187" s="313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</row>
    <row r="188" spans="1:264" s="315" customFormat="1" ht="14.25" customHeight="1" x14ac:dyDescent="0.25">
      <c r="A188" s="196">
        <v>147</v>
      </c>
      <c r="B188" s="7" t="s">
        <v>768</v>
      </c>
      <c r="C188" s="7" t="s">
        <v>273</v>
      </c>
      <c r="D188" s="7" t="s">
        <v>274</v>
      </c>
      <c r="E188" s="197" t="s">
        <v>275</v>
      </c>
      <c r="F188" s="198" t="s">
        <v>173</v>
      </c>
      <c r="G188" s="199" t="s">
        <v>529</v>
      </c>
      <c r="I188" s="199">
        <v>15</v>
      </c>
      <c r="J188" s="199" t="s">
        <v>535</v>
      </c>
      <c r="K188" s="199" t="s">
        <v>536</v>
      </c>
      <c r="L188" s="201" t="s">
        <v>537</v>
      </c>
      <c r="M188" s="199">
        <v>4</v>
      </c>
      <c r="N188" s="239" t="s">
        <v>330</v>
      </c>
      <c r="O188" s="213" t="s">
        <v>174</v>
      </c>
      <c r="P188" s="229" t="s">
        <v>179</v>
      </c>
      <c r="Q188" s="240">
        <v>66951763</v>
      </c>
      <c r="R188" s="229" t="s">
        <v>249</v>
      </c>
      <c r="S188" s="225" t="s">
        <v>331</v>
      </c>
      <c r="T188" s="241" t="s">
        <v>366</v>
      </c>
      <c r="U188" s="225"/>
      <c r="V188" s="225">
        <v>3006095074</v>
      </c>
      <c r="W188" s="7" t="s">
        <v>771</v>
      </c>
      <c r="X188" s="199">
        <f>M188*4</f>
        <v>16</v>
      </c>
      <c r="Y188" s="198"/>
      <c r="Z188" s="199"/>
      <c r="AA188" s="199"/>
      <c r="AB188" s="207" t="s">
        <v>343</v>
      </c>
      <c r="AC188" s="208"/>
      <c r="AD188" s="208"/>
      <c r="AE188" s="199">
        <v>0</v>
      </c>
      <c r="AF188" s="199">
        <v>16</v>
      </c>
      <c r="AG188" s="199">
        <f>SUM(AE188:AF188)</f>
        <v>16</v>
      </c>
      <c r="AH188" s="209"/>
      <c r="AI188" s="209">
        <f>AH188*AE188</f>
        <v>0</v>
      </c>
      <c r="AJ188" s="209">
        <f>AH188*AF188</f>
        <v>0</v>
      </c>
      <c r="AK188" s="209">
        <f>SUM(AI188:AJ188)</f>
        <v>0</v>
      </c>
      <c r="AL188" s="199"/>
      <c r="AM188" s="199"/>
      <c r="AN188" s="199"/>
      <c r="AO188" s="199"/>
      <c r="AP188" s="199"/>
      <c r="AR188" s="198"/>
      <c r="AS188" s="7"/>
      <c r="AT188" s="7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190"/>
      <c r="HH188" s="313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</row>
    <row r="189" spans="1:264" s="199" customFormat="1" ht="14.25" customHeight="1" x14ac:dyDescent="0.2">
      <c r="A189" s="7">
        <v>148</v>
      </c>
      <c r="B189" s="7" t="s">
        <v>768</v>
      </c>
      <c r="C189" s="7" t="s">
        <v>273</v>
      </c>
      <c r="D189" s="7" t="s">
        <v>274</v>
      </c>
      <c r="E189" s="197" t="s">
        <v>298</v>
      </c>
      <c r="F189" s="198" t="s">
        <v>173</v>
      </c>
      <c r="G189" s="199" t="s">
        <v>529</v>
      </c>
      <c r="I189" s="199">
        <v>9</v>
      </c>
      <c r="J189" s="199" t="s">
        <v>481</v>
      </c>
      <c r="K189" s="199" t="s">
        <v>482</v>
      </c>
      <c r="L189" s="201" t="s">
        <v>483</v>
      </c>
      <c r="M189" s="202">
        <v>4</v>
      </c>
      <c r="N189" s="243" t="s">
        <v>350</v>
      </c>
      <c r="O189" s="213" t="s">
        <v>351</v>
      </c>
      <c r="P189" s="229" t="s">
        <v>179</v>
      </c>
      <c r="Q189" s="244">
        <v>31287222</v>
      </c>
      <c r="R189" s="245" t="s">
        <v>249</v>
      </c>
      <c r="S189" s="246" t="s">
        <v>352</v>
      </c>
      <c r="T189" s="227" t="s">
        <v>353</v>
      </c>
      <c r="U189" s="246">
        <v>6649571</v>
      </c>
      <c r="V189" s="246">
        <v>3155090581</v>
      </c>
      <c r="W189" s="7" t="s">
        <v>771</v>
      </c>
      <c r="X189" s="199">
        <f t="shared" si="36"/>
        <v>16</v>
      </c>
      <c r="Y189" s="209"/>
      <c r="Z189" s="209"/>
      <c r="AA189" s="209"/>
      <c r="AB189" s="207" t="s">
        <v>485</v>
      </c>
      <c r="AE189" s="199">
        <v>0</v>
      </c>
      <c r="AF189" s="199">
        <f>M189*4</f>
        <v>16</v>
      </c>
      <c r="AG189" s="199">
        <f t="shared" si="40"/>
        <v>16</v>
      </c>
      <c r="AH189" s="5"/>
      <c r="AI189" s="5"/>
      <c r="AJ189" s="5"/>
      <c r="AK189" s="5"/>
      <c r="AL189" s="5"/>
      <c r="AM189" s="5"/>
      <c r="AN189" s="5"/>
      <c r="AO189" s="5"/>
      <c r="AP189" s="5"/>
      <c r="AQ189" s="5" t="s">
        <v>687</v>
      </c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190"/>
      <c r="GU189" s="313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</row>
    <row r="190" spans="1:264" s="199" customFormat="1" ht="14.25" customHeight="1" x14ac:dyDescent="0.25">
      <c r="A190" s="7">
        <v>148</v>
      </c>
      <c r="B190" s="7" t="s">
        <v>768</v>
      </c>
      <c r="C190" s="7" t="s">
        <v>273</v>
      </c>
      <c r="D190" s="7" t="s">
        <v>274</v>
      </c>
      <c r="E190" s="197" t="s">
        <v>298</v>
      </c>
      <c r="F190" s="198" t="s">
        <v>173</v>
      </c>
      <c r="G190" s="199" t="s">
        <v>529</v>
      </c>
      <c r="I190" s="199">
        <v>9</v>
      </c>
      <c r="J190" s="199" t="s">
        <v>481</v>
      </c>
      <c r="K190" s="199" t="s">
        <v>482</v>
      </c>
      <c r="L190" s="201" t="s">
        <v>483</v>
      </c>
      <c r="M190" s="202">
        <v>4</v>
      </c>
      <c r="N190" s="239" t="s">
        <v>392</v>
      </c>
      <c r="O190" s="213" t="s">
        <v>174</v>
      </c>
      <c r="P190" s="214" t="s">
        <v>178</v>
      </c>
      <c r="Q190" s="261">
        <v>1077423708</v>
      </c>
      <c r="R190" s="262" t="s">
        <v>173</v>
      </c>
      <c r="S190" s="263" t="s">
        <v>393</v>
      </c>
      <c r="T190" s="294" t="s">
        <v>394</v>
      </c>
      <c r="U190" s="264">
        <v>6716669</v>
      </c>
      <c r="V190" s="264">
        <v>3148435361</v>
      </c>
      <c r="W190" s="7" t="s">
        <v>771</v>
      </c>
      <c r="X190" s="199">
        <f t="shared" si="36"/>
        <v>16</v>
      </c>
      <c r="Y190" s="198" t="s">
        <v>785</v>
      </c>
      <c r="AC190" s="208"/>
      <c r="AD190" s="208"/>
      <c r="AE190" s="199">
        <f>M190*4</f>
        <v>16</v>
      </c>
      <c r="AF190" s="199">
        <v>0</v>
      </c>
      <c r="AG190" s="199">
        <f>SUM(AE190:AF190)</f>
        <v>16</v>
      </c>
      <c r="AH190" s="209"/>
      <c r="AI190" s="209"/>
      <c r="AJ190" s="209"/>
      <c r="AK190" s="209"/>
      <c r="AR190" s="198"/>
      <c r="AS190" s="7"/>
      <c r="AT190" s="7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190"/>
      <c r="HH190" s="313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</row>
    <row r="191" spans="1:264" s="315" customFormat="1" ht="14.25" customHeight="1" x14ac:dyDescent="0.2">
      <c r="A191" s="196">
        <v>149</v>
      </c>
      <c r="B191" s="211" t="s">
        <v>768</v>
      </c>
      <c r="C191" s="7" t="s">
        <v>273</v>
      </c>
      <c r="D191" s="7" t="s">
        <v>274</v>
      </c>
      <c r="E191" s="197" t="s">
        <v>288</v>
      </c>
      <c r="F191" s="198" t="s">
        <v>173</v>
      </c>
      <c r="G191" s="199" t="s">
        <v>237</v>
      </c>
      <c r="I191" s="199">
        <v>6</v>
      </c>
      <c r="J191" s="199" t="s">
        <v>289</v>
      </c>
      <c r="K191" s="199" t="s">
        <v>290</v>
      </c>
      <c r="L191" s="201" t="s">
        <v>291</v>
      </c>
      <c r="M191" s="199">
        <v>12</v>
      </c>
      <c r="N191" s="435" t="s">
        <v>782</v>
      </c>
      <c r="O191" s="213" t="s">
        <v>174</v>
      </c>
      <c r="P191" s="229" t="s">
        <v>179</v>
      </c>
      <c r="Q191" s="316">
        <v>26317447</v>
      </c>
      <c r="R191" s="245" t="s">
        <v>173</v>
      </c>
      <c r="S191" s="317" t="s">
        <v>783</v>
      </c>
      <c r="T191" s="334" t="s">
        <v>784</v>
      </c>
      <c r="U191" s="352">
        <v>6714090</v>
      </c>
      <c r="V191" s="352">
        <v>3154635447</v>
      </c>
      <c r="W191" s="7" t="s">
        <v>771</v>
      </c>
      <c r="X191" s="199">
        <f t="shared" si="36"/>
        <v>48</v>
      </c>
      <c r="Y191" s="198" t="s">
        <v>456</v>
      </c>
      <c r="Z191" s="199"/>
      <c r="AA191" s="199"/>
      <c r="AB191" s="207"/>
      <c r="AC191" s="208"/>
      <c r="AD191" s="208"/>
      <c r="AE191" s="199">
        <f>M191*4</f>
        <v>48</v>
      </c>
      <c r="AF191" s="199">
        <v>0</v>
      </c>
      <c r="AG191" s="199">
        <f>SUM(AE191:AF191)</f>
        <v>48</v>
      </c>
      <c r="AH191" s="209"/>
      <c r="AI191" s="209">
        <f t="shared" ref="AI191:AI217" si="47">AH191*AE191</f>
        <v>0</v>
      </c>
      <c r="AJ191" s="209">
        <f t="shared" ref="AJ191:AJ217" si="48">AH191*AF191</f>
        <v>0</v>
      </c>
      <c r="AK191" s="209">
        <f t="shared" ref="AK191:AK217" si="49">SUM(AI191:AJ191)</f>
        <v>0</v>
      </c>
      <c r="AL191" s="199"/>
      <c r="AM191" s="199"/>
      <c r="AN191" s="199"/>
      <c r="AO191" s="199"/>
      <c r="AP191" s="199"/>
      <c r="AQ191" s="315" t="s">
        <v>687</v>
      </c>
      <c r="AR191" s="198" t="s">
        <v>786</v>
      </c>
      <c r="AS191" s="7"/>
      <c r="AT191" s="7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190"/>
      <c r="HH191" s="313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</row>
    <row r="192" spans="1:264" s="315" customFormat="1" ht="14.25" customHeight="1" x14ac:dyDescent="0.25">
      <c r="A192" s="196">
        <v>149</v>
      </c>
      <c r="B192" s="211" t="s">
        <v>768</v>
      </c>
      <c r="C192" s="7" t="s">
        <v>273</v>
      </c>
      <c r="D192" s="7" t="s">
        <v>274</v>
      </c>
      <c r="E192" s="197" t="s">
        <v>288</v>
      </c>
      <c r="F192" s="198" t="s">
        <v>173</v>
      </c>
      <c r="G192" s="199" t="s">
        <v>237</v>
      </c>
      <c r="I192" s="199">
        <v>6</v>
      </c>
      <c r="J192" s="199" t="s">
        <v>289</v>
      </c>
      <c r="K192" s="199" t="s">
        <v>290</v>
      </c>
      <c r="L192" s="201" t="s">
        <v>291</v>
      </c>
      <c r="M192" s="199">
        <v>12</v>
      </c>
      <c r="N192" s="239" t="s">
        <v>508</v>
      </c>
      <c r="O192" s="213" t="s">
        <v>181</v>
      </c>
      <c r="P192" s="214" t="s">
        <v>178</v>
      </c>
      <c r="Q192" s="244">
        <v>21428927</v>
      </c>
      <c r="R192" s="229" t="s">
        <v>249</v>
      </c>
      <c r="S192" s="226" t="s">
        <v>509</v>
      </c>
      <c r="T192" s="227" t="s">
        <v>510</v>
      </c>
      <c r="U192" s="226" t="s">
        <v>511</v>
      </c>
      <c r="V192" s="226" t="s">
        <v>512</v>
      </c>
      <c r="W192" s="7" t="s">
        <v>771</v>
      </c>
      <c r="X192" s="199">
        <f>M192*4</f>
        <v>48</v>
      </c>
      <c r="Y192" s="198"/>
      <c r="Z192" s="199"/>
      <c r="AA192" s="199"/>
      <c r="AB192" s="274" t="s">
        <v>296</v>
      </c>
      <c r="AC192" s="208"/>
      <c r="AD192" s="208"/>
      <c r="AE192" s="199">
        <v>0</v>
      </c>
      <c r="AF192" s="199">
        <v>48</v>
      </c>
      <c r="AG192" s="199">
        <f>SUM(AE192:AF192)</f>
        <v>48</v>
      </c>
      <c r="AH192" s="209"/>
      <c r="AI192" s="209">
        <f>AH192*AE192</f>
        <v>0</v>
      </c>
      <c r="AJ192" s="209">
        <f>AH192*AF192</f>
        <v>0</v>
      </c>
      <c r="AK192" s="209">
        <f>SUM(AI192:AJ192)</f>
        <v>0</v>
      </c>
      <c r="AL192" s="199"/>
      <c r="AM192" s="199"/>
      <c r="AN192" s="199"/>
      <c r="AO192" s="199"/>
      <c r="AP192" s="199"/>
      <c r="AQ192" s="315" t="s">
        <v>687</v>
      </c>
      <c r="AR192" s="198" t="s">
        <v>786</v>
      </c>
      <c r="AS192" s="7"/>
      <c r="AT192" s="7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190"/>
      <c r="HH192" s="313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</row>
    <row r="193" spans="1:264" s="315" customFormat="1" ht="14.25" customHeight="1" x14ac:dyDescent="0.2">
      <c r="A193" s="196">
        <v>150</v>
      </c>
      <c r="B193" s="7" t="s">
        <v>787</v>
      </c>
      <c r="C193" s="7" t="s">
        <v>273</v>
      </c>
      <c r="D193" s="7" t="s">
        <v>274</v>
      </c>
      <c r="E193" s="197" t="s">
        <v>275</v>
      </c>
      <c r="F193" s="198" t="s">
        <v>788</v>
      </c>
      <c r="G193" s="199" t="s">
        <v>370</v>
      </c>
      <c r="I193" s="199">
        <v>15</v>
      </c>
      <c r="J193" s="199" t="s">
        <v>377</v>
      </c>
      <c r="K193" s="199" t="s">
        <v>378</v>
      </c>
      <c r="L193" s="201" t="s">
        <v>379</v>
      </c>
      <c r="M193" s="202">
        <v>4</v>
      </c>
      <c r="N193" s="277" t="s">
        <v>710</v>
      </c>
      <c r="O193" s="213" t="s">
        <v>174</v>
      </c>
      <c r="P193" s="214" t="s">
        <v>178</v>
      </c>
      <c r="Q193" s="278">
        <v>37010846</v>
      </c>
      <c r="R193" s="258" t="s">
        <v>229</v>
      </c>
      <c r="S193" s="279" t="s">
        <v>711</v>
      </c>
      <c r="T193" s="302" t="str">
        <f>HYPERLINK("mailto:analuciacoraldominguez@hotmail.com","analuciacoraldominguez@hotmail.com")</f>
        <v>analuciacoraldominguez@hotmail.com</v>
      </c>
      <c r="U193" s="297"/>
      <c r="V193" s="279" t="s">
        <v>712</v>
      </c>
      <c r="W193" s="7" t="s">
        <v>789</v>
      </c>
      <c r="X193" s="199">
        <f t="shared" si="36"/>
        <v>16</v>
      </c>
      <c r="Y193" s="198" t="s">
        <v>409</v>
      </c>
      <c r="Z193" s="197"/>
      <c r="AA193" s="197"/>
      <c r="AB193" s="207" t="s">
        <v>343</v>
      </c>
      <c r="AE193" s="199">
        <f t="shared" si="46"/>
        <v>16</v>
      </c>
      <c r="AF193" s="199">
        <f>M193*4</f>
        <v>16</v>
      </c>
      <c r="AG193" s="199">
        <f t="shared" si="40"/>
        <v>32</v>
      </c>
      <c r="AH193" s="209"/>
      <c r="AI193" s="209">
        <f t="shared" si="47"/>
        <v>0</v>
      </c>
      <c r="AJ193" s="209">
        <f t="shared" si="48"/>
        <v>0</v>
      </c>
      <c r="AK193" s="209">
        <f t="shared" si="49"/>
        <v>0</v>
      </c>
      <c r="AL193" s="199"/>
      <c r="AM193" s="199"/>
      <c r="AN193" s="199"/>
      <c r="AO193" s="199"/>
      <c r="AP193" s="199"/>
      <c r="AQ193" s="199"/>
      <c r="AR193" s="198"/>
      <c r="AS193" s="7"/>
      <c r="AT193" s="7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190"/>
      <c r="HH193" s="313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</row>
    <row r="194" spans="1:264" s="199" customFormat="1" ht="14.25" customHeight="1" x14ac:dyDescent="0.25">
      <c r="A194" s="7">
        <v>151</v>
      </c>
      <c r="B194" s="7" t="s">
        <v>787</v>
      </c>
      <c r="C194" s="7" t="s">
        <v>273</v>
      </c>
      <c r="D194" s="7" t="s">
        <v>274</v>
      </c>
      <c r="E194" s="197" t="s">
        <v>298</v>
      </c>
      <c r="F194" s="198" t="s">
        <v>788</v>
      </c>
      <c r="G194" s="199" t="s">
        <v>370</v>
      </c>
      <c r="I194" s="199">
        <v>17</v>
      </c>
      <c r="J194" s="199" t="s">
        <v>389</v>
      </c>
      <c r="K194" s="199" t="s">
        <v>390</v>
      </c>
      <c r="L194" s="7" t="s">
        <v>391</v>
      </c>
      <c r="M194" s="199">
        <v>2</v>
      </c>
      <c r="N194" s="239" t="s">
        <v>413</v>
      </c>
      <c r="O194" s="213" t="s">
        <v>174</v>
      </c>
      <c r="P194" s="214" t="s">
        <v>178</v>
      </c>
      <c r="Q194" s="244">
        <v>67038916</v>
      </c>
      <c r="R194" s="229" t="s">
        <v>249</v>
      </c>
      <c r="S194" s="246" t="s">
        <v>414</v>
      </c>
      <c r="T194" s="227" t="s">
        <v>415</v>
      </c>
      <c r="U194" s="246"/>
      <c r="V194" s="246" t="s">
        <v>416</v>
      </c>
      <c r="W194" s="7" t="s">
        <v>789</v>
      </c>
      <c r="X194" s="199">
        <f t="shared" si="36"/>
        <v>8</v>
      </c>
      <c r="Y194" s="198"/>
      <c r="AB194" s="207" t="s">
        <v>306</v>
      </c>
      <c r="AE194" s="199">
        <v>16</v>
      </c>
      <c r="AF194" s="199">
        <f>M194*4</f>
        <v>8</v>
      </c>
      <c r="AG194" s="199">
        <f t="shared" si="40"/>
        <v>24</v>
      </c>
      <c r="AH194" s="209">
        <v>0</v>
      </c>
      <c r="AI194" s="209">
        <v>0</v>
      </c>
      <c r="AJ194" s="29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190"/>
      <c r="HC194" s="313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</row>
    <row r="195" spans="1:264" s="199" customFormat="1" ht="14.25" customHeight="1" x14ac:dyDescent="0.2">
      <c r="A195" s="7">
        <v>151</v>
      </c>
      <c r="B195" s="7" t="s">
        <v>787</v>
      </c>
      <c r="C195" s="7" t="s">
        <v>273</v>
      </c>
      <c r="D195" s="7" t="s">
        <v>274</v>
      </c>
      <c r="E195" s="197" t="s">
        <v>298</v>
      </c>
      <c r="F195" s="198" t="s">
        <v>788</v>
      </c>
      <c r="G195" s="199" t="s">
        <v>370</v>
      </c>
      <c r="I195" s="199">
        <v>17</v>
      </c>
      <c r="J195" s="199" t="s">
        <v>389</v>
      </c>
      <c r="K195" s="199" t="s">
        <v>390</v>
      </c>
      <c r="L195" s="7" t="s">
        <v>391</v>
      </c>
      <c r="M195" s="199">
        <v>2</v>
      </c>
      <c r="N195" s="3" t="s">
        <v>790</v>
      </c>
      <c r="O195" s="213" t="s">
        <v>182</v>
      </c>
      <c r="P195" s="229" t="s">
        <v>178</v>
      </c>
      <c r="Q195" s="2">
        <v>59678422</v>
      </c>
      <c r="R195" s="258" t="s">
        <v>788</v>
      </c>
      <c r="S195" s="436" t="s">
        <v>791</v>
      </c>
      <c r="T195" s="303" t="s">
        <v>792</v>
      </c>
      <c r="U195" s="364"/>
      <c r="V195" s="303" t="s">
        <v>793</v>
      </c>
      <c r="W195" s="7" t="s">
        <v>789</v>
      </c>
      <c r="X195" s="199">
        <f t="shared" si="36"/>
        <v>8</v>
      </c>
      <c r="Y195" s="198" t="s">
        <v>305</v>
      </c>
      <c r="AB195" s="207"/>
      <c r="AC195" s="208"/>
      <c r="AD195" s="208"/>
      <c r="AE195" s="199">
        <f t="shared" si="46"/>
        <v>8</v>
      </c>
      <c r="AF195" s="199">
        <v>0</v>
      </c>
      <c r="AG195" s="199">
        <f t="shared" si="40"/>
        <v>8</v>
      </c>
      <c r="AH195" s="209"/>
      <c r="AI195" s="209">
        <f t="shared" si="47"/>
        <v>0</v>
      </c>
      <c r="AJ195" s="209">
        <f t="shared" si="48"/>
        <v>0</v>
      </c>
      <c r="AK195" s="209">
        <f t="shared" si="49"/>
        <v>0</v>
      </c>
      <c r="AL195" s="295"/>
      <c r="AR195" s="198"/>
      <c r="AS195" s="7"/>
      <c r="AT195" s="7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190"/>
      <c r="HH195" s="313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</row>
    <row r="196" spans="1:264" s="315" customFormat="1" ht="14.25" customHeight="1" x14ac:dyDescent="0.2">
      <c r="A196" s="196">
        <v>152</v>
      </c>
      <c r="B196" s="7" t="s">
        <v>787</v>
      </c>
      <c r="C196" s="7" t="s">
        <v>273</v>
      </c>
      <c r="D196" s="7" t="s">
        <v>274</v>
      </c>
      <c r="E196" s="197" t="s">
        <v>322</v>
      </c>
      <c r="F196" s="198" t="s">
        <v>788</v>
      </c>
      <c r="G196" s="199" t="s">
        <v>370</v>
      </c>
      <c r="I196" s="199">
        <v>17</v>
      </c>
      <c r="J196" s="199" t="s">
        <v>371</v>
      </c>
      <c r="K196" s="199" t="s">
        <v>372</v>
      </c>
      <c r="L196" s="201" t="s">
        <v>373</v>
      </c>
      <c r="M196" s="199">
        <v>4</v>
      </c>
      <c r="N196" s="378" t="s">
        <v>670</v>
      </c>
      <c r="O196" s="213" t="s">
        <v>174</v>
      </c>
      <c r="P196" s="214" t="s">
        <v>230</v>
      </c>
      <c r="Q196" s="278">
        <v>7695137</v>
      </c>
      <c r="R196" s="258" t="s">
        <v>229</v>
      </c>
      <c r="S196" s="279" t="s">
        <v>671</v>
      </c>
      <c r="T196" s="379" t="s">
        <v>672</v>
      </c>
      <c r="U196" s="297">
        <v>7232872</v>
      </c>
      <c r="V196" s="279">
        <v>3147596760</v>
      </c>
      <c r="W196" s="7" t="s">
        <v>789</v>
      </c>
      <c r="X196" s="199">
        <f t="shared" si="36"/>
        <v>16</v>
      </c>
      <c r="Y196" s="198" t="s">
        <v>456</v>
      </c>
      <c r="Z196" s="199"/>
      <c r="AA196" s="199"/>
      <c r="AB196" s="207" t="s">
        <v>334</v>
      </c>
      <c r="AC196" s="208"/>
      <c r="AD196" s="208"/>
      <c r="AE196" s="199">
        <f t="shared" si="46"/>
        <v>16</v>
      </c>
      <c r="AF196" s="199">
        <f>M196*4</f>
        <v>16</v>
      </c>
      <c r="AG196" s="199">
        <f t="shared" si="40"/>
        <v>32</v>
      </c>
      <c r="AH196" s="209"/>
      <c r="AI196" s="209">
        <f t="shared" si="47"/>
        <v>0</v>
      </c>
      <c r="AJ196" s="209">
        <f t="shared" si="48"/>
        <v>0</v>
      </c>
      <c r="AK196" s="209">
        <f t="shared" si="49"/>
        <v>0</v>
      </c>
      <c r="AL196" s="199"/>
      <c r="AM196" s="199"/>
      <c r="AN196" s="199"/>
      <c r="AO196" s="199"/>
      <c r="AP196" s="199"/>
      <c r="AQ196" s="199"/>
      <c r="AR196" s="198"/>
      <c r="AS196" s="7"/>
      <c r="AT196" s="7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190"/>
      <c r="HH196" s="313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</row>
    <row r="197" spans="1:264" s="199" customFormat="1" ht="14.25" customHeight="1" x14ac:dyDescent="0.2">
      <c r="A197" s="7">
        <v>153</v>
      </c>
      <c r="B197" s="7" t="s">
        <v>787</v>
      </c>
      <c r="C197" s="7" t="s">
        <v>273</v>
      </c>
      <c r="D197" s="7" t="s">
        <v>274</v>
      </c>
      <c r="E197" s="197" t="s">
        <v>298</v>
      </c>
      <c r="F197" s="198" t="s">
        <v>788</v>
      </c>
      <c r="G197" s="199" t="s">
        <v>370</v>
      </c>
      <c r="I197" s="199">
        <v>16</v>
      </c>
      <c r="J197" s="199" t="s">
        <v>396</v>
      </c>
      <c r="K197" s="199" t="s">
        <v>397</v>
      </c>
      <c r="L197" s="7" t="s">
        <v>398</v>
      </c>
      <c r="M197" s="199">
        <v>4</v>
      </c>
      <c r="N197" s="355" t="s">
        <v>625</v>
      </c>
      <c r="O197" s="213" t="s">
        <v>174</v>
      </c>
      <c r="P197" s="214" t="s">
        <v>178</v>
      </c>
      <c r="Q197" s="356" t="s">
        <v>626</v>
      </c>
      <c r="R197" s="229" t="s">
        <v>229</v>
      </c>
      <c r="S197" s="226" t="s">
        <v>627</v>
      </c>
      <c r="T197" s="357" t="s">
        <v>628</v>
      </c>
      <c r="U197" s="358">
        <v>3006817362</v>
      </c>
      <c r="V197" s="359">
        <v>3174431491</v>
      </c>
      <c r="W197" s="7" t="s">
        <v>789</v>
      </c>
      <c r="X197" s="199">
        <f t="shared" si="36"/>
        <v>16</v>
      </c>
      <c r="Y197" s="198" t="s">
        <v>506</v>
      </c>
      <c r="AB197" s="207" t="s">
        <v>485</v>
      </c>
      <c r="AC197" s="315"/>
      <c r="AD197" s="315"/>
      <c r="AE197" s="199">
        <f t="shared" si="46"/>
        <v>16</v>
      </c>
      <c r="AF197" s="199">
        <f>M197*4</f>
        <v>16</v>
      </c>
      <c r="AG197" s="199">
        <f t="shared" si="40"/>
        <v>32</v>
      </c>
      <c r="AH197" s="209"/>
      <c r="AI197" s="209">
        <f t="shared" si="47"/>
        <v>0</v>
      </c>
      <c r="AJ197" s="209">
        <f t="shared" si="48"/>
        <v>0</v>
      </c>
      <c r="AK197" s="209">
        <f t="shared" si="49"/>
        <v>0</v>
      </c>
      <c r="AL197" s="295"/>
      <c r="AR197" s="198"/>
      <c r="AS197" s="7"/>
      <c r="AT197" s="7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190"/>
      <c r="HH197" s="313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</row>
    <row r="198" spans="1:264" s="315" customFormat="1" ht="14.25" customHeight="1" x14ac:dyDescent="0.2">
      <c r="A198" s="196">
        <v>154</v>
      </c>
      <c r="B198" s="7" t="s">
        <v>787</v>
      </c>
      <c r="C198" s="7" t="s">
        <v>273</v>
      </c>
      <c r="D198" s="7" t="s">
        <v>274</v>
      </c>
      <c r="E198" s="197" t="s">
        <v>275</v>
      </c>
      <c r="F198" s="198" t="s">
        <v>788</v>
      </c>
      <c r="G198" s="199" t="s">
        <v>370</v>
      </c>
      <c r="I198" s="199">
        <v>17</v>
      </c>
      <c r="J198" s="199" t="s">
        <v>385</v>
      </c>
      <c r="K198" s="199" t="s">
        <v>386</v>
      </c>
      <c r="L198" s="201" t="s">
        <v>387</v>
      </c>
      <c r="M198" s="202">
        <v>4</v>
      </c>
      <c r="N198" s="213" t="s">
        <v>471</v>
      </c>
      <c r="O198" s="213" t="s">
        <v>351</v>
      </c>
      <c r="P198" s="214" t="s">
        <v>445</v>
      </c>
      <c r="Q198" s="278">
        <v>43612431</v>
      </c>
      <c r="R198" s="257" t="s">
        <v>177</v>
      </c>
      <c r="S198" s="279" t="s">
        <v>472</v>
      </c>
      <c r="T198" s="360" t="s">
        <v>473</v>
      </c>
      <c r="U198" s="297">
        <v>4963261</v>
      </c>
      <c r="V198" s="297">
        <v>3113036372</v>
      </c>
      <c r="W198" s="7" t="s">
        <v>789</v>
      </c>
      <c r="X198" s="199">
        <f>M198*4</f>
        <v>16</v>
      </c>
      <c r="Y198" s="198"/>
      <c r="Z198" s="197"/>
      <c r="AA198" s="197"/>
      <c r="AB198" s="207" t="s">
        <v>343</v>
      </c>
      <c r="AC198" s="208"/>
      <c r="AD198" s="208"/>
      <c r="AE198" s="199">
        <v>0</v>
      </c>
      <c r="AF198" s="199">
        <v>16</v>
      </c>
      <c r="AG198" s="199">
        <f t="shared" ref="AG198:AG203" si="50">SUM(AE198:AF198)</f>
        <v>16</v>
      </c>
      <c r="AH198" s="209"/>
      <c r="AI198" s="209">
        <f>AH198*AE198</f>
        <v>0</v>
      </c>
      <c r="AJ198" s="209">
        <f>AH198*AF198</f>
        <v>0</v>
      </c>
      <c r="AK198" s="209">
        <f>SUM(AI198:AJ198)</f>
        <v>0</v>
      </c>
      <c r="AL198" s="199"/>
      <c r="AM198" s="199"/>
      <c r="AN198" s="199"/>
      <c r="AO198" s="199"/>
      <c r="AP198" s="199"/>
      <c r="AQ198" s="198" t="s">
        <v>794</v>
      </c>
      <c r="AR198" s="198"/>
      <c r="AS198" s="7"/>
      <c r="AT198" s="7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190"/>
      <c r="HH198" s="313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</row>
    <row r="199" spans="1:264" s="315" customFormat="1" ht="14.25" customHeight="1" x14ac:dyDescent="0.2">
      <c r="A199" s="196">
        <v>154</v>
      </c>
      <c r="B199" s="7" t="s">
        <v>787</v>
      </c>
      <c r="C199" s="7" t="s">
        <v>273</v>
      </c>
      <c r="D199" s="7" t="s">
        <v>274</v>
      </c>
      <c r="E199" s="197" t="s">
        <v>275</v>
      </c>
      <c r="F199" s="198" t="s">
        <v>788</v>
      </c>
      <c r="G199" s="199" t="s">
        <v>370</v>
      </c>
      <c r="I199" s="199">
        <v>17</v>
      </c>
      <c r="J199" s="199" t="s">
        <v>385</v>
      </c>
      <c r="K199" s="199" t="s">
        <v>386</v>
      </c>
      <c r="L199" s="201" t="s">
        <v>387</v>
      </c>
      <c r="M199" s="202">
        <v>4</v>
      </c>
      <c r="N199" s="296" t="s">
        <v>795</v>
      </c>
      <c r="O199" s="213" t="s">
        <v>174</v>
      </c>
      <c r="P199" s="229" t="s">
        <v>179</v>
      </c>
      <c r="Q199" s="278">
        <v>59313751</v>
      </c>
      <c r="R199" s="279" t="s">
        <v>229</v>
      </c>
      <c r="S199" s="437" t="s">
        <v>796</v>
      </c>
      <c r="T199" s="302" t="s">
        <v>797</v>
      </c>
      <c r="U199" s="297">
        <v>221452</v>
      </c>
      <c r="V199" s="279">
        <v>3012419124</v>
      </c>
      <c r="W199" s="7" t="s">
        <v>789</v>
      </c>
      <c r="X199" s="199">
        <f t="shared" si="36"/>
        <v>16</v>
      </c>
      <c r="Y199" s="198" t="s">
        <v>395</v>
      </c>
      <c r="Z199" s="197"/>
      <c r="AA199" s="197"/>
      <c r="AB199" s="207"/>
      <c r="AC199" s="208"/>
      <c r="AD199" s="208"/>
      <c r="AE199" s="199">
        <f t="shared" si="46"/>
        <v>16</v>
      </c>
      <c r="AF199" s="199">
        <v>0</v>
      </c>
      <c r="AG199" s="199">
        <f t="shared" si="50"/>
        <v>16</v>
      </c>
      <c r="AH199" s="209"/>
      <c r="AI199" s="209">
        <f t="shared" si="47"/>
        <v>0</v>
      </c>
      <c r="AJ199" s="209">
        <f t="shared" si="48"/>
        <v>0</v>
      </c>
      <c r="AK199" s="209">
        <f t="shared" si="49"/>
        <v>0</v>
      </c>
      <c r="AL199" s="199"/>
      <c r="AM199" s="199"/>
      <c r="AN199" s="199"/>
      <c r="AO199" s="199"/>
      <c r="AP199" s="199"/>
      <c r="AQ199" s="198" t="s">
        <v>794</v>
      </c>
      <c r="AR199" s="198"/>
      <c r="AS199" s="7"/>
      <c r="AT199" s="7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190"/>
      <c r="HH199" s="313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</row>
    <row r="200" spans="1:264" s="315" customFormat="1" ht="14.25" customHeight="1" x14ac:dyDescent="0.2">
      <c r="A200" s="196">
        <v>155</v>
      </c>
      <c r="B200" s="7" t="s">
        <v>787</v>
      </c>
      <c r="C200" s="7" t="s">
        <v>273</v>
      </c>
      <c r="D200" s="7" t="s">
        <v>274</v>
      </c>
      <c r="E200" s="197" t="s">
        <v>322</v>
      </c>
      <c r="F200" s="198" t="s">
        <v>788</v>
      </c>
      <c r="G200" s="199" t="s">
        <v>518</v>
      </c>
      <c r="I200" s="199">
        <v>20</v>
      </c>
      <c r="J200" s="199" t="s">
        <v>241</v>
      </c>
      <c r="K200" s="199" t="s">
        <v>242</v>
      </c>
      <c r="L200" s="201" t="s">
        <v>243</v>
      </c>
      <c r="M200" s="199">
        <v>2</v>
      </c>
      <c r="N200" s="438" t="s">
        <v>798</v>
      </c>
      <c r="O200" s="213" t="s">
        <v>174</v>
      </c>
      <c r="P200" s="229" t="s">
        <v>179</v>
      </c>
      <c r="Q200" s="316">
        <v>98381562</v>
      </c>
      <c r="R200" s="207" t="s">
        <v>788</v>
      </c>
      <c r="S200" s="317" t="s">
        <v>799</v>
      </c>
      <c r="T200" s="253" t="s">
        <v>800</v>
      </c>
      <c r="U200" s="317">
        <v>7239723</v>
      </c>
      <c r="V200" s="317">
        <v>3127824533</v>
      </c>
      <c r="W200" s="7" t="s">
        <v>789</v>
      </c>
      <c r="X200" s="199">
        <f t="shared" si="36"/>
        <v>8</v>
      </c>
      <c r="Y200" s="206" t="s">
        <v>252</v>
      </c>
      <c r="Z200" s="197"/>
      <c r="AA200" s="197"/>
      <c r="AB200" s="207"/>
      <c r="AC200" s="208"/>
      <c r="AD200" s="208"/>
      <c r="AE200" s="199">
        <f t="shared" si="46"/>
        <v>8</v>
      </c>
      <c r="AF200" s="199">
        <v>0</v>
      </c>
      <c r="AG200" s="199">
        <f t="shared" si="50"/>
        <v>8</v>
      </c>
      <c r="AH200" s="209"/>
      <c r="AI200" s="209">
        <f>AH200*AE200</f>
        <v>0</v>
      </c>
      <c r="AJ200" s="209">
        <f>AH200*AF200</f>
        <v>0</v>
      </c>
      <c r="AK200" s="209">
        <f>SUM(AI200:AJ200)</f>
        <v>0</v>
      </c>
      <c r="AL200" s="199"/>
      <c r="AM200" s="199"/>
      <c r="AN200" s="199"/>
      <c r="AO200" s="199"/>
      <c r="AP200" s="199"/>
      <c r="AQ200" s="199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190"/>
      <c r="GG200" s="313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</row>
    <row r="201" spans="1:264" s="315" customFormat="1" ht="14.25" customHeight="1" x14ac:dyDescent="0.25">
      <c r="A201" s="196">
        <v>155</v>
      </c>
      <c r="B201" s="7" t="s">
        <v>787</v>
      </c>
      <c r="C201" s="7" t="s">
        <v>273</v>
      </c>
      <c r="D201" s="7" t="s">
        <v>274</v>
      </c>
      <c r="E201" s="197" t="s">
        <v>322</v>
      </c>
      <c r="F201" s="198" t="s">
        <v>788</v>
      </c>
      <c r="G201" s="199" t="s">
        <v>518</v>
      </c>
      <c r="I201" s="199">
        <v>20</v>
      </c>
      <c r="J201" s="199" t="s">
        <v>241</v>
      </c>
      <c r="K201" s="199" t="s">
        <v>242</v>
      </c>
      <c r="L201" s="201" t="s">
        <v>243</v>
      </c>
      <c r="M201" s="199">
        <v>2</v>
      </c>
      <c r="N201" s="223" t="s">
        <v>312</v>
      </c>
      <c r="O201" s="213" t="s">
        <v>174</v>
      </c>
      <c r="P201" s="214" t="s">
        <v>230</v>
      </c>
      <c r="Q201" s="224">
        <v>19395959</v>
      </c>
      <c r="R201" s="225" t="s">
        <v>184</v>
      </c>
      <c r="S201" s="226" t="s">
        <v>244</v>
      </c>
      <c r="T201" s="227" t="s">
        <v>245</v>
      </c>
      <c r="U201" s="226">
        <v>8764535</v>
      </c>
      <c r="V201" s="226">
        <v>3173216527</v>
      </c>
      <c r="W201" s="7" t="s">
        <v>695</v>
      </c>
      <c r="X201" s="199">
        <f t="shared" si="36"/>
        <v>8</v>
      </c>
      <c r="Y201" s="206"/>
      <c r="Z201" s="197"/>
      <c r="AA201" s="197"/>
      <c r="AB201" s="207" t="s">
        <v>417</v>
      </c>
      <c r="AC201" s="208"/>
      <c r="AD201" s="208"/>
      <c r="AE201" s="199">
        <v>0</v>
      </c>
      <c r="AF201" s="199">
        <v>8</v>
      </c>
      <c r="AG201" s="199">
        <f t="shared" si="50"/>
        <v>8</v>
      </c>
      <c r="AH201" s="209"/>
      <c r="AI201" s="209">
        <f>AH201*AE201</f>
        <v>0</v>
      </c>
      <c r="AJ201" s="209">
        <f>AH201*AF201</f>
        <v>0</v>
      </c>
      <c r="AK201" s="209">
        <f>SUM(AI201:AJ201)</f>
        <v>0</v>
      </c>
      <c r="AL201" s="199"/>
      <c r="AM201" s="199"/>
      <c r="AN201" s="199"/>
      <c r="AO201" s="199"/>
      <c r="AP201" s="199"/>
      <c r="AQ201" s="199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190"/>
      <c r="GG201" s="313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</row>
    <row r="202" spans="1:264" s="315" customFormat="1" ht="14.25" customHeight="1" x14ac:dyDescent="0.2">
      <c r="A202" s="196">
        <v>156</v>
      </c>
      <c r="B202" s="7" t="s">
        <v>787</v>
      </c>
      <c r="C202" s="7" t="s">
        <v>273</v>
      </c>
      <c r="D202" s="7" t="s">
        <v>274</v>
      </c>
      <c r="E202" s="197" t="s">
        <v>288</v>
      </c>
      <c r="F202" s="198" t="s">
        <v>788</v>
      </c>
      <c r="G202" s="199" t="s">
        <v>299</v>
      </c>
      <c r="I202" s="199">
        <v>10</v>
      </c>
      <c r="J202" s="199" t="s">
        <v>344</v>
      </c>
      <c r="K202" s="199" t="s">
        <v>345</v>
      </c>
      <c r="L202" s="201" t="s">
        <v>346</v>
      </c>
      <c r="M202" s="199">
        <v>2</v>
      </c>
      <c r="N202" s="439" t="s">
        <v>801</v>
      </c>
      <c r="O202" s="213" t="s">
        <v>174</v>
      </c>
      <c r="P202" s="229" t="s">
        <v>179</v>
      </c>
      <c r="Q202" s="356">
        <v>59666550</v>
      </c>
      <c r="R202" s="300" t="s">
        <v>788</v>
      </c>
      <c r="S202" s="226" t="s">
        <v>788</v>
      </c>
      <c r="T202" s="357"/>
      <c r="U202" s="358">
        <v>7277714</v>
      </c>
      <c r="V202" s="359" t="s">
        <v>802</v>
      </c>
      <c r="W202" s="7" t="s">
        <v>789</v>
      </c>
      <c r="X202" s="199">
        <f>M202*4</f>
        <v>8</v>
      </c>
      <c r="Y202" s="198" t="s">
        <v>456</v>
      </c>
      <c r="Z202" s="199"/>
      <c r="AA202" s="199"/>
      <c r="AB202" s="207"/>
      <c r="AC202" s="208"/>
      <c r="AD202" s="208"/>
      <c r="AE202" s="199">
        <f>M202*4</f>
        <v>8</v>
      </c>
      <c r="AF202" s="199">
        <v>0</v>
      </c>
      <c r="AG202" s="199">
        <f t="shared" si="50"/>
        <v>8</v>
      </c>
      <c r="AH202" s="209"/>
      <c r="AI202" s="209">
        <f>AH202*AE202</f>
        <v>0</v>
      </c>
      <c r="AJ202" s="209">
        <f>AH202*AF202</f>
        <v>0</v>
      </c>
      <c r="AK202" s="209">
        <f>SUM(AI202:AJ202)</f>
        <v>0</v>
      </c>
      <c r="AL202" s="199"/>
      <c r="AM202" s="199"/>
      <c r="AN202" s="199"/>
      <c r="AO202" s="199"/>
      <c r="AP202" s="199"/>
      <c r="AQ202" s="199" t="s">
        <v>687</v>
      </c>
      <c r="AR202" s="198"/>
      <c r="AS202" s="7"/>
      <c r="AT202" s="7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190"/>
      <c r="HH202" s="313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</row>
    <row r="203" spans="1:264" s="315" customFormat="1" ht="14.25" customHeight="1" x14ac:dyDescent="0.2">
      <c r="A203" s="196">
        <v>156</v>
      </c>
      <c r="B203" s="7" t="s">
        <v>787</v>
      </c>
      <c r="C203" s="7" t="s">
        <v>273</v>
      </c>
      <c r="D203" s="7" t="s">
        <v>274</v>
      </c>
      <c r="E203" s="197" t="s">
        <v>288</v>
      </c>
      <c r="F203" s="198" t="s">
        <v>788</v>
      </c>
      <c r="G203" s="199" t="s">
        <v>299</v>
      </c>
      <c r="I203" s="199">
        <v>10</v>
      </c>
      <c r="J203" s="199" t="s">
        <v>344</v>
      </c>
      <c r="K203" s="199" t="s">
        <v>345</v>
      </c>
      <c r="L203" s="201" t="s">
        <v>346</v>
      </c>
      <c r="M203" s="199">
        <v>2</v>
      </c>
      <c r="N203" s="243" t="s">
        <v>350</v>
      </c>
      <c r="O203" s="213" t="s">
        <v>351</v>
      </c>
      <c r="P203" s="229" t="s">
        <v>179</v>
      </c>
      <c r="Q203" s="244">
        <v>31287222</v>
      </c>
      <c r="R203" s="245" t="s">
        <v>249</v>
      </c>
      <c r="S203" s="246" t="s">
        <v>352</v>
      </c>
      <c r="T203" s="227" t="s">
        <v>353</v>
      </c>
      <c r="U203" s="246">
        <v>6649571</v>
      </c>
      <c r="V203" s="246">
        <v>3155090581</v>
      </c>
      <c r="W203" s="7" t="s">
        <v>789</v>
      </c>
      <c r="X203" s="199">
        <f t="shared" si="36"/>
        <v>8</v>
      </c>
      <c r="Y203" s="198"/>
      <c r="Z203" s="199"/>
      <c r="AA203" s="199"/>
      <c r="AB203" s="207" t="s">
        <v>296</v>
      </c>
      <c r="AC203" s="208"/>
      <c r="AD203" s="208"/>
      <c r="AE203" s="199">
        <f>M203*4</f>
        <v>8</v>
      </c>
      <c r="AF203" s="199">
        <v>0</v>
      </c>
      <c r="AG203" s="199">
        <f t="shared" si="50"/>
        <v>8</v>
      </c>
      <c r="AH203" s="209"/>
      <c r="AI203" s="209">
        <f t="shared" si="47"/>
        <v>0</v>
      </c>
      <c r="AJ203" s="209">
        <f t="shared" si="48"/>
        <v>0</v>
      </c>
      <c r="AK203" s="209">
        <f t="shared" si="49"/>
        <v>0</v>
      </c>
      <c r="AL203" s="199"/>
      <c r="AM203" s="199"/>
      <c r="AN203" s="199"/>
      <c r="AO203" s="199"/>
      <c r="AP203" s="199"/>
      <c r="AQ203" s="199" t="s">
        <v>687</v>
      </c>
      <c r="AR203" s="198"/>
      <c r="AS203" s="7"/>
      <c r="AT203" s="7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190"/>
      <c r="HH203" s="313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</row>
    <row r="204" spans="1:264" s="199" customFormat="1" ht="14.25" customHeight="1" x14ac:dyDescent="0.2">
      <c r="A204" s="7">
        <v>157</v>
      </c>
      <c r="B204" s="7" t="s">
        <v>787</v>
      </c>
      <c r="C204" s="7" t="s">
        <v>273</v>
      </c>
      <c r="D204" s="7" t="s">
        <v>274</v>
      </c>
      <c r="E204" s="197" t="s">
        <v>298</v>
      </c>
      <c r="F204" s="198" t="s">
        <v>788</v>
      </c>
      <c r="G204" s="199" t="s">
        <v>299</v>
      </c>
      <c r="I204" s="199">
        <v>10</v>
      </c>
      <c r="J204" s="199" t="s">
        <v>314</v>
      </c>
      <c r="K204" s="199" t="s">
        <v>315</v>
      </c>
      <c r="L204" s="7" t="s">
        <v>316</v>
      </c>
      <c r="M204" s="199">
        <v>4</v>
      </c>
      <c r="N204" s="325" t="s">
        <v>670</v>
      </c>
      <c r="O204" s="213" t="s">
        <v>174</v>
      </c>
      <c r="P204" s="214" t="s">
        <v>230</v>
      </c>
      <c r="Q204" s="278">
        <v>7695137</v>
      </c>
      <c r="R204" s="258" t="s">
        <v>229</v>
      </c>
      <c r="S204" s="279" t="s">
        <v>671</v>
      </c>
      <c r="T204" s="379" t="s">
        <v>672</v>
      </c>
      <c r="U204" s="297">
        <v>7232872</v>
      </c>
      <c r="V204" s="279">
        <v>3147596760</v>
      </c>
      <c r="W204" s="7" t="s">
        <v>789</v>
      </c>
      <c r="X204" s="199">
        <f t="shared" si="36"/>
        <v>16</v>
      </c>
      <c r="Y204" s="198" t="s">
        <v>506</v>
      </c>
      <c r="AB204" s="207" t="s">
        <v>485</v>
      </c>
      <c r="AC204" s="208"/>
      <c r="AD204" s="208"/>
      <c r="AE204" s="199">
        <f t="shared" si="46"/>
        <v>16</v>
      </c>
      <c r="AF204" s="199">
        <f>M204*4</f>
        <v>16</v>
      </c>
      <c r="AG204" s="199">
        <f t="shared" si="40"/>
        <v>32</v>
      </c>
      <c r="AH204" s="209"/>
      <c r="AI204" s="209">
        <f t="shared" si="47"/>
        <v>0</v>
      </c>
      <c r="AJ204" s="209">
        <f t="shared" si="48"/>
        <v>0</v>
      </c>
      <c r="AK204" s="209">
        <f t="shared" si="49"/>
        <v>0</v>
      </c>
      <c r="AR204" s="198"/>
      <c r="AS204" s="7"/>
      <c r="AT204" s="7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190"/>
      <c r="HH204" s="313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</row>
    <row r="205" spans="1:264" s="315" customFormat="1" ht="14.25" customHeight="1" x14ac:dyDescent="0.25">
      <c r="A205" s="196">
        <v>158</v>
      </c>
      <c r="B205" s="7" t="s">
        <v>787</v>
      </c>
      <c r="C205" s="7" t="s">
        <v>273</v>
      </c>
      <c r="D205" s="7" t="s">
        <v>274</v>
      </c>
      <c r="E205" s="197" t="s">
        <v>275</v>
      </c>
      <c r="F205" s="198" t="s">
        <v>788</v>
      </c>
      <c r="G205" s="199" t="s">
        <v>299</v>
      </c>
      <c r="I205" s="199">
        <v>10</v>
      </c>
      <c r="J205" s="199" t="s">
        <v>323</v>
      </c>
      <c r="K205" s="199" t="s">
        <v>324</v>
      </c>
      <c r="L205" s="201" t="s">
        <v>325</v>
      </c>
      <c r="M205" s="202">
        <v>4</v>
      </c>
      <c r="N205" s="239" t="s">
        <v>330</v>
      </c>
      <c r="O205" s="213" t="s">
        <v>351</v>
      </c>
      <c r="P205" s="229" t="s">
        <v>179</v>
      </c>
      <c r="Q205" s="240">
        <v>66951763</v>
      </c>
      <c r="R205" s="229" t="s">
        <v>249</v>
      </c>
      <c r="S205" s="225" t="s">
        <v>331</v>
      </c>
      <c r="T205" s="241" t="s">
        <v>366</v>
      </c>
      <c r="U205" s="225"/>
      <c r="V205" s="225">
        <v>3006095074</v>
      </c>
      <c r="W205" s="7" t="s">
        <v>789</v>
      </c>
      <c r="X205" s="199">
        <f>M205*4</f>
        <v>16</v>
      </c>
      <c r="Y205" s="198"/>
      <c r="Z205" s="199"/>
      <c r="AA205" s="199"/>
      <c r="AB205" s="207" t="s">
        <v>343</v>
      </c>
      <c r="AC205" s="208"/>
      <c r="AD205" s="208"/>
      <c r="AE205" s="199">
        <v>0</v>
      </c>
      <c r="AF205" s="199">
        <v>16</v>
      </c>
      <c r="AG205" s="199">
        <f>SUM(AE205:AF205)</f>
        <v>16</v>
      </c>
      <c r="AH205" s="209"/>
      <c r="AI205" s="209">
        <f>AH205*AE205</f>
        <v>0</v>
      </c>
      <c r="AJ205" s="209">
        <f>AH205*AF205</f>
        <v>0</v>
      </c>
      <c r="AK205" s="209">
        <f>SUM(AI205:AJ205)</f>
        <v>0</v>
      </c>
      <c r="AL205" s="199"/>
      <c r="AM205" s="199"/>
      <c r="AN205" s="199"/>
      <c r="AO205" s="199"/>
      <c r="AP205" s="199"/>
      <c r="AQ205" s="198" t="s">
        <v>687</v>
      </c>
      <c r="AR205" s="198"/>
      <c r="AS205" s="7"/>
      <c r="AT205" s="7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190"/>
      <c r="HH205" s="313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</row>
    <row r="206" spans="1:264" s="315" customFormat="1" ht="14.25" customHeight="1" x14ac:dyDescent="0.2">
      <c r="A206" s="196">
        <v>158</v>
      </c>
      <c r="B206" s="7" t="s">
        <v>787</v>
      </c>
      <c r="C206" s="7" t="s">
        <v>273</v>
      </c>
      <c r="D206" s="7" t="s">
        <v>274</v>
      </c>
      <c r="E206" s="197" t="s">
        <v>275</v>
      </c>
      <c r="F206" s="198" t="s">
        <v>788</v>
      </c>
      <c r="G206" s="199" t="s">
        <v>299</v>
      </c>
      <c r="I206" s="199">
        <v>10</v>
      </c>
      <c r="J206" s="199" t="s">
        <v>323</v>
      </c>
      <c r="K206" s="199" t="s">
        <v>324</v>
      </c>
      <c r="L206" s="201" t="s">
        <v>325</v>
      </c>
      <c r="M206" s="202">
        <v>4</v>
      </c>
      <c r="N206" s="296" t="s">
        <v>795</v>
      </c>
      <c r="O206" s="213" t="s">
        <v>174</v>
      </c>
      <c r="P206" s="229" t="s">
        <v>179</v>
      </c>
      <c r="Q206" s="278">
        <v>59313751</v>
      </c>
      <c r="R206" s="279" t="s">
        <v>229</v>
      </c>
      <c r="S206" s="437" t="s">
        <v>796</v>
      </c>
      <c r="T206" s="302" t="s">
        <v>797</v>
      </c>
      <c r="U206" s="297">
        <v>221452</v>
      </c>
      <c r="V206" s="279">
        <v>3012419124</v>
      </c>
      <c r="W206" s="7" t="s">
        <v>789</v>
      </c>
      <c r="X206" s="199">
        <f t="shared" si="36"/>
        <v>16</v>
      </c>
      <c r="Y206" s="198" t="s">
        <v>409</v>
      </c>
      <c r="Z206" s="199"/>
      <c r="AA206" s="199"/>
      <c r="AB206" s="207"/>
      <c r="AC206" s="208"/>
      <c r="AD206" s="208"/>
      <c r="AE206" s="199">
        <f t="shared" si="46"/>
        <v>16</v>
      </c>
      <c r="AF206" s="199">
        <v>0</v>
      </c>
      <c r="AG206" s="199">
        <f>SUM(AE206:AF206)</f>
        <v>16</v>
      </c>
      <c r="AH206" s="209"/>
      <c r="AI206" s="209">
        <f t="shared" si="47"/>
        <v>0</v>
      </c>
      <c r="AJ206" s="209">
        <f t="shared" si="48"/>
        <v>0</v>
      </c>
      <c r="AK206" s="209">
        <f t="shared" si="49"/>
        <v>0</v>
      </c>
      <c r="AL206" s="199"/>
      <c r="AM206" s="199"/>
      <c r="AN206" s="199"/>
      <c r="AO206" s="199"/>
      <c r="AP206" s="199"/>
      <c r="AQ206" s="198" t="s">
        <v>687</v>
      </c>
      <c r="AR206" s="198"/>
      <c r="AS206" s="7"/>
      <c r="AT206" s="7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190"/>
      <c r="HH206" s="313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</row>
    <row r="207" spans="1:264" s="199" customFormat="1" ht="14.25" customHeight="1" x14ac:dyDescent="0.25">
      <c r="A207" s="7">
        <v>159</v>
      </c>
      <c r="B207" s="7" t="s">
        <v>787</v>
      </c>
      <c r="C207" s="7" t="s">
        <v>273</v>
      </c>
      <c r="D207" s="7" t="s">
        <v>274</v>
      </c>
      <c r="E207" s="197" t="s">
        <v>298</v>
      </c>
      <c r="F207" s="198" t="s">
        <v>788</v>
      </c>
      <c r="G207" s="199" t="s">
        <v>299</v>
      </c>
      <c r="I207" s="199">
        <v>19</v>
      </c>
      <c r="J207" s="199" t="s">
        <v>180</v>
      </c>
      <c r="K207" s="199" t="s">
        <v>300</v>
      </c>
      <c r="L207" s="7" t="s">
        <v>301</v>
      </c>
      <c r="M207" s="199">
        <v>2</v>
      </c>
      <c r="N207" s="439" t="s">
        <v>801</v>
      </c>
      <c r="O207" s="213" t="s">
        <v>174</v>
      </c>
      <c r="P207" s="229" t="s">
        <v>179</v>
      </c>
      <c r="Q207" s="356">
        <v>59666550</v>
      </c>
      <c r="R207" s="300" t="s">
        <v>788</v>
      </c>
      <c r="S207" s="226" t="s">
        <v>788</v>
      </c>
      <c r="T207" s="440" t="s">
        <v>803</v>
      </c>
      <c r="U207" s="199">
        <v>7277714</v>
      </c>
      <c r="W207" s="7" t="s">
        <v>789</v>
      </c>
      <c r="X207" s="199">
        <f t="shared" si="36"/>
        <v>8</v>
      </c>
      <c r="Y207" s="198" t="s">
        <v>305</v>
      </c>
      <c r="AB207" s="207"/>
      <c r="AC207" s="208"/>
      <c r="AD207" s="208"/>
      <c r="AE207" s="199">
        <f t="shared" si="46"/>
        <v>8</v>
      </c>
      <c r="AF207" s="199">
        <v>0</v>
      </c>
      <c r="AG207" s="199">
        <f t="shared" si="40"/>
        <v>8</v>
      </c>
      <c r="AH207" s="209"/>
      <c r="AI207" s="209">
        <f t="shared" si="47"/>
        <v>0</v>
      </c>
      <c r="AJ207" s="209">
        <f t="shared" si="48"/>
        <v>0</v>
      </c>
      <c r="AK207" s="209">
        <f t="shared" si="49"/>
        <v>0</v>
      </c>
      <c r="AQ207" s="198" t="s">
        <v>687</v>
      </c>
      <c r="AR207" s="198"/>
      <c r="AS207" s="7"/>
      <c r="AT207" s="7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190"/>
      <c r="HH207" s="313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</row>
    <row r="208" spans="1:264" s="315" customFormat="1" ht="14.25" customHeight="1" x14ac:dyDescent="0.2">
      <c r="A208" s="196">
        <v>160</v>
      </c>
      <c r="B208" s="7" t="s">
        <v>787</v>
      </c>
      <c r="C208" s="7" t="s">
        <v>273</v>
      </c>
      <c r="D208" s="7" t="s">
        <v>274</v>
      </c>
      <c r="E208" s="197" t="s">
        <v>275</v>
      </c>
      <c r="F208" s="198" t="s">
        <v>788</v>
      </c>
      <c r="G208" s="199" t="s">
        <v>804</v>
      </c>
      <c r="I208" s="199">
        <v>13</v>
      </c>
      <c r="J208" s="199" t="s">
        <v>335</v>
      </c>
      <c r="K208" s="199" t="s">
        <v>336</v>
      </c>
      <c r="L208" s="201" t="s">
        <v>337</v>
      </c>
      <c r="M208" s="202">
        <v>4</v>
      </c>
      <c r="N208" s="438" t="s">
        <v>798</v>
      </c>
      <c r="O208" s="213" t="s">
        <v>174</v>
      </c>
      <c r="P208" s="229" t="s">
        <v>179</v>
      </c>
      <c r="Q208" s="316">
        <v>98381562</v>
      </c>
      <c r="R208" s="207" t="s">
        <v>788</v>
      </c>
      <c r="S208" s="317" t="s">
        <v>799</v>
      </c>
      <c r="T208" s="253" t="s">
        <v>800</v>
      </c>
      <c r="U208" s="317">
        <v>7239723</v>
      </c>
      <c r="V208" s="317">
        <v>3127824533</v>
      </c>
      <c r="W208" s="7" t="s">
        <v>789</v>
      </c>
      <c r="X208" s="199">
        <f t="shared" si="36"/>
        <v>16</v>
      </c>
      <c r="Y208" s="198" t="s">
        <v>395</v>
      </c>
      <c r="Z208" s="199"/>
      <c r="AA208" s="199"/>
      <c r="AB208" s="207"/>
      <c r="AC208" s="208"/>
      <c r="AD208" s="208"/>
      <c r="AE208" s="199">
        <v>24</v>
      </c>
      <c r="AF208" s="199">
        <v>0</v>
      </c>
      <c r="AG208" s="199">
        <f t="shared" si="40"/>
        <v>24</v>
      </c>
      <c r="AH208" s="209"/>
      <c r="AI208" s="209">
        <f t="shared" si="47"/>
        <v>0</v>
      </c>
      <c r="AJ208" s="209">
        <f t="shared" si="48"/>
        <v>0</v>
      </c>
      <c r="AK208" s="209">
        <f t="shared" si="49"/>
        <v>0</v>
      </c>
      <c r="AL208" s="199"/>
      <c r="AM208" s="199"/>
      <c r="AN208" s="199"/>
      <c r="AO208" s="199"/>
      <c r="AP208" s="199"/>
      <c r="AQ208" s="199"/>
      <c r="AR208" s="198"/>
      <c r="AS208" s="7"/>
      <c r="AT208" s="7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190"/>
      <c r="HH208" s="313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</row>
    <row r="209" spans="1:264" s="315" customFormat="1" ht="14.25" customHeight="1" x14ac:dyDescent="0.25">
      <c r="A209" s="196">
        <v>160</v>
      </c>
      <c r="B209" s="7" t="s">
        <v>787</v>
      </c>
      <c r="C209" s="7" t="s">
        <v>273</v>
      </c>
      <c r="D209" s="7" t="s">
        <v>274</v>
      </c>
      <c r="E209" s="197" t="s">
        <v>275</v>
      </c>
      <c r="F209" s="335" t="s">
        <v>788</v>
      </c>
      <c r="G209" s="199" t="s">
        <v>804</v>
      </c>
      <c r="I209" s="199">
        <v>13</v>
      </c>
      <c r="J209" s="199" t="s">
        <v>335</v>
      </c>
      <c r="K209" s="199" t="s">
        <v>336</v>
      </c>
      <c r="L209" s="201" t="s">
        <v>337</v>
      </c>
      <c r="M209" s="199">
        <v>4</v>
      </c>
      <c r="N209" s="203" t="s">
        <v>338</v>
      </c>
      <c r="O209" s="213" t="s">
        <v>174</v>
      </c>
      <c r="P209" s="7" t="s">
        <v>179</v>
      </c>
      <c r="Q209" s="204">
        <v>1073678907</v>
      </c>
      <c r="R209" s="198" t="s">
        <v>339</v>
      </c>
      <c r="S209" s="7" t="s">
        <v>340</v>
      </c>
      <c r="T209" s="221" t="s">
        <v>341</v>
      </c>
      <c r="U209" s="7">
        <v>7327809</v>
      </c>
      <c r="V209" s="7">
        <v>3173038210</v>
      </c>
      <c r="W209" s="7" t="s">
        <v>789</v>
      </c>
      <c r="X209" s="199">
        <f>M209*4</f>
        <v>16</v>
      </c>
      <c r="Y209" s="198"/>
      <c r="Z209" s="199"/>
      <c r="AA209" s="199"/>
      <c r="AB209" s="274" t="s">
        <v>343</v>
      </c>
      <c r="AC209" s="208"/>
      <c r="AD209" s="208"/>
      <c r="AE209" s="199">
        <v>0</v>
      </c>
      <c r="AF209" s="199">
        <v>8</v>
      </c>
      <c r="AG209" s="199">
        <f t="shared" ref="AG209:AG217" si="51">SUM(AE209:AF209)</f>
        <v>8</v>
      </c>
      <c r="AH209" s="209"/>
      <c r="AI209" s="209">
        <f>AH209*AE209</f>
        <v>0</v>
      </c>
      <c r="AJ209" s="209">
        <f>AH209*AF209</f>
        <v>0</v>
      </c>
      <c r="AK209" s="209">
        <f>SUM(AI209:AJ209)</f>
        <v>0</v>
      </c>
      <c r="AL209" s="199"/>
      <c r="AM209" s="199"/>
      <c r="AN209" s="199"/>
      <c r="AO209" s="199"/>
      <c r="AP209" s="199"/>
      <c r="AQ209" s="199"/>
      <c r="AR209" s="198"/>
      <c r="AS209" s="7"/>
      <c r="AT209" s="7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190"/>
      <c r="HH209" s="313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</row>
    <row r="210" spans="1:264" s="315" customFormat="1" ht="14.25" customHeight="1" x14ac:dyDescent="0.2">
      <c r="A210" s="196">
        <v>161</v>
      </c>
      <c r="B210" s="7" t="s">
        <v>787</v>
      </c>
      <c r="C210" s="7" t="s">
        <v>273</v>
      </c>
      <c r="D210" s="7" t="s">
        <v>274</v>
      </c>
      <c r="E210" s="197" t="s">
        <v>288</v>
      </c>
      <c r="F210" s="198" t="s">
        <v>788</v>
      </c>
      <c r="G210" s="199" t="s">
        <v>529</v>
      </c>
      <c r="I210" s="199">
        <v>7</v>
      </c>
      <c r="J210" s="199" t="s">
        <v>358</v>
      </c>
      <c r="K210" s="199" t="s">
        <v>359</v>
      </c>
      <c r="L210" s="201" t="s">
        <v>533</v>
      </c>
      <c r="M210" s="199">
        <v>6</v>
      </c>
      <c r="N210" s="439" t="s">
        <v>801</v>
      </c>
      <c r="O210" s="213" t="s">
        <v>174</v>
      </c>
      <c r="P210" s="229" t="s">
        <v>179</v>
      </c>
      <c r="Q210" s="356">
        <v>59666550</v>
      </c>
      <c r="R210" s="300" t="s">
        <v>788</v>
      </c>
      <c r="S210" s="226" t="s">
        <v>788</v>
      </c>
      <c r="T210" s="357"/>
      <c r="U210" s="358">
        <v>7277714</v>
      </c>
      <c r="V210" s="359" t="s">
        <v>802</v>
      </c>
      <c r="W210" s="7" t="s">
        <v>789</v>
      </c>
      <c r="X210" s="199">
        <f>M210*4</f>
        <v>24</v>
      </c>
      <c r="Y210" s="198" t="s">
        <v>456</v>
      </c>
      <c r="Z210" s="199"/>
      <c r="AA210" s="199"/>
      <c r="AB210" s="207"/>
      <c r="AC210" s="208"/>
      <c r="AD210" s="208"/>
      <c r="AE210" s="199">
        <f>M210*4</f>
        <v>24</v>
      </c>
      <c r="AF210" s="199">
        <v>0</v>
      </c>
      <c r="AG210" s="199">
        <f t="shared" si="51"/>
        <v>24</v>
      </c>
      <c r="AH210" s="209"/>
      <c r="AI210" s="209">
        <f>AH210*AE210</f>
        <v>0</v>
      </c>
      <c r="AJ210" s="209">
        <f>AH210*AF210</f>
        <v>0</v>
      </c>
      <c r="AK210" s="209">
        <f>SUM(AI210:AJ210)</f>
        <v>0</v>
      </c>
      <c r="AL210" s="199"/>
      <c r="AM210" s="199"/>
      <c r="AN210" s="199"/>
      <c r="AO210" s="199"/>
      <c r="AP210" s="199"/>
      <c r="AQ210" s="199" t="s">
        <v>687</v>
      </c>
      <c r="AR210" s="198"/>
      <c r="AS210" s="7"/>
      <c r="AT210" s="7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190"/>
      <c r="HH210" s="313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</row>
    <row r="211" spans="1:264" s="315" customFormat="1" ht="14.25" customHeight="1" x14ac:dyDescent="0.2">
      <c r="A211" s="196">
        <v>161</v>
      </c>
      <c r="B211" s="7" t="s">
        <v>787</v>
      </c>
      <c r="C211" s="7" t="s">
        <v>273</v>
      </c>
      <c r="D211" s="7" t="s">
        <v>274</v>
      </c>
      <c r="E211" s="197" t="s">
        <v>288</v>
      </c>
      <c r="F211" s="198" t="s">
        <v>788</v>
      </c>
      <c r="G211" s="199" t="s">
        <v>529</v>
      </c>
      <c r="I211" s="199">
        <v>7</v>
      </c>
      <c r="J211" s="199" t="s">
        <v>358</v>
      </c>
      <c r="K211" s="199" t="s">
        <v>359</v>
      </c>
      <c r="L211" s="201" t="s">
        <v>533</v>
      </c>
      <c r="M211" s="199">
        <v>6</v>
      </c>
      <c r="N211" s="243" t="s">
        <v>350</v>
      </c>
      <c r="O211" s="213" t="s">
        <v>351</v>
      </c>
      <c r="P211" s="229" t="s">
        <v>179</v>
      </c>
      <c r="Q211" s="244">
        <v>31287222</v>
      </c>
      <c r="R211" s="245" t="s">
        <v>249</v>
      </c>
      <c r="S211" s="246" t="s">
        <v>352</v>
      </c>
      <c r="T211" s="227" t="s">
        <v>353</v>
      </c>
      <c r="U211" s="246">
        <v>6649571</v>
      </c>
      <c r="V211" s="246">
        <v>3155090581</v>
      </c>
      <c r="W211" s="7" t="s">
        <v>789</v>
      </c>
      <c r="X211" s="199">
        <f t="shared" si="36"/>
        <v>24</v>
      </c>
      <c r="Y211" s="198"/>
      <c r="Z211" s="199"/>
      <c r="AA211" s="199"/>
      <c r="AB211" s="207" t="s">
        <v>296</v>
      </c>
      <c r="AC211" s="208"/>
      <c r="AD211" s="208"/>
      <c r="AE211" s="199">
        <f t="shared" si="46"/>
        <v>24</v>
      </c>
      <c r="AF211" s="199">
        <v>0</v>
      </c>
      <c r="AG211" s="199">
        <f t="shared" si="51"/>
        <v>24</v>
      </c>
      <c r="AH211" s="209"/>
      <c r="AI211" s="209">
        <f t="shared" si="47"/>
        <v>0</v>
      </c>
      <c r="AJ211" s="209">
        <f t="shared" si="48"/>
        <v>0</v>
      </c>
      <c r="AK211" s="209">
        <f t="shared" si="49"/>
        <v>0</v>
      </c>
      <c r="AL211" s="199"/>
      <c r="AM211" s="199"/>
      <c r="AN211" s="199"/>
      <c r="AO211" s="199"/>
      <c r="AP211" s="199"/>
      <c r="AQ211" s="199" t="s">
        <v>687</v>
      </c>
      <c r="AR211" s="198"/>
      <c r="AS211" s="7"/>
      <c r="AT211" s="7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190"/>
      <c r="HH211" s="313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</row>
    <row r="212" spans="1:264" s="315" customFormat="1" ht="14.25" customHeight="1" x14ac:dyDescent="0.25">
      <c r="A212" s="196">
        <v>162</v>
      </c>
      <c r="B212" s="7" t="s">
        <v>787</v>
      </c>
      <c r="C212" s="7" t="s">
        <v>273</v>
      </c>
      <c r="D212" s="7" t="s">
        <v>274</v>
      </c>
      <c r="E212" s="197" t="s">
        <v>275</v>
      </c>
      <c r="F212" s="335" t="s">
        <v>788</v>
      </c>
      <c r="G212" s="199" t="s">
        <v>529</v>
      </c>
      <c r="I212" s="199">
        <v>7</v>
      </c>
      <c r="J212" s="199" t="s">
        <v>530</v>
      </c>
      <c r="K212" s="199" t="s">
        <v>531</v>
      </c>
      <c r="L212" s="201" t="s">
        <v>532</v>
      </c>
      <c r="M212" s="202">
        <v>4</v>
      </c>
      <c r="N212" s="243" t="s">
        <v>713</v>
      </c>
      <c r="O212" s="213" t="s">
        <v>174</v>
      </c>
      <c r="P212" s="229" t="s">
        <v>179</v>
      </c>
      <c r="Q212" s="356">
        <v>12968483</v>
      </c>
      <c r="R212" s="229" t="s">
        <v>229</v>
      </c>
      <c r="S212" s="226" t="s">
        <v>714</v>
      </c>
      <c r="T212" s="227" t="s">
        <v>715</v>
      </c>
      <c r="U212" s="385" t="s">
        <v>716</v>
      </c>
      <c r="V212" s="225" t="s">
        <v>717</v>
      </c>
      <c r="W212" s="7" t="s">
        <v>789</v>
      </c>
      <c r="X212" s="199">
        <f t="shared" si="36"/>
        <v>16</v>
      </c>
      <c r="Y212" s="198" t="s">
        <v>409</v>
      </c>
      <c r="Z212" s="199"/>
      <c r="AA212" s="199"/>
      <c r="AB212" s="207" t="s">
        <v>343</v>
      </c>
      <c r="AC212" s="208"/>
      <c r="AD212" s="208"/>
      <c r="AE212" s="199">
        <f t="shared" si="46"/>
        <v>16</v>
      </c>
      <c r="AF212" s="199">
        <f>M212*4</f>
        <v>16</v>
      </c>
      <c r="AG212" s="199">
        <f t="shared" si="51"/>
        <v>32</v>
      </c>
      <c r="AH212" s="209"/>
      <c r="AI212" s="209">
        <f t="shared" si="47"/>
        <v>0</v>
      </c>
      <c r="AJ212" s="209">
        <f t="shared" si="48"/>
        <v>0</v>
      </c>
      <c r="AK212" s="209">
        <f t="shared" si="49"/>
        <v>0</v>
      </c>
      <c r="AL212" s="199"/>
      <c r="AM212" s="199"/>
      <c r="AN212" s="199"/>
      <c r="AO212" s="199"/>
      <c r="AP212" s="199"/>
      <c r="AQ212" s="198"/>
      <c r="AR212" s="198"/>
      <c r="AS212" s="7"/>
      <c r="AT212" s="7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190"/>
      <c r="HH212" s="313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</row>
    <row r="213" spans="1:264" s="199" customFormat="1" ht="14.25" customHeight="1" x14ac:dyDescent="0.25">
      <c r="A213" s="7">
        <v>163</v>
      </c>
      <c r="B213" s="7" t="s">
        <v>787</v>
      </c>
      <c r="C213" s="7" t="s">
        <v>273</v>
      </c>
      <c r="D213" s="7" t="s">
        <v>274</v>
      </c>
      <c r="E213" s="197" t="s">
        <v>298</v>
      </c>
      <c r="F213" s="198" t="s">
        <v>788</v>
      </c>
      <c r="G213" s="199" t="s">
        <v>529</v>
      </c>
      <c r="I213" s="199">
        <v>6</v>
      </c>
      <c r="J213" s="199" t="s">
        <v>535</v>
      </c>
      <c r="K213" s="199" t="s">
        <v>536</v>
      </c>
      <c r="L213" s="7" t="s">
        <v>537</v>
      </c>
      <c r="M213" s="199">
        <v>4</v>
      </c>
      <c r="N213" s="439" t="s">
        <v>801</v>
      </c>
      <c r="O213" s="213" t="s">
        <v>174</v>
      </c>
      <c r="P213" s="229" t="s">
        <v>179</v>
      </c>
      <c r="Q213" s="356">
        <v>59666550</v>
      </c>
      <c r="R213" s="300" t="s">
        <v>788</v>
      </c>
      <c r="S213" s="226" t="s">
        <v>788</v>
      </c>
      <c r="T213" s="440" t="s">
        <v>803</v>
      </c>
      <c r="U213" s="199">
        <v>7277714</v>
      </c>
      <c r="W213" s="7" t="s">
        <v>789</v>
      </c>
      <c r="X213" s="199">
        <f t="shared" si="36"/>
        <v>16</v>
      </c>
      <c r="Y213" s="198" t="s">
        <v>506</v>
      </c>
      <c r="AB213" s="207"/>
      <c r="AC213" s="208"/>
      <c r="AD213" s="208"/>
      <c r="AE213" s="199">
        <f t="shared" si="46"/>
        <v>16</v>
      </c>
      <c r="AF213" s="199">
        <v>0</v>
      </c>
      <c r="AG213" s="199">
        <f t="shared" si="51"/>
        <v>16</v>
      </c>
      <c r="AH213" s="209"/>
      <c r="AI213" s="209">
        <f t="shared" si="47"/>
        <v>0</v>
      </c>
      <c r="AJ213" s="209">
        <f t="shared" si="48"/>
        <v>0</v>
      </c>
      <c r="AK213" s="209">
        <f t="shared" si="49"/>
        <v>0</v>
      </c>
      <c r="AQ213" s="198" t="s">
        <v>687</v>
      </c>
      <c r="AR213" s="198"/>
      <c r="AS213" s="7"/>
      <c r="AT213" s="7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190"/>
      <c r="HH213" s="313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</row>
    <row r="214" spans="1:264" s="315" customFormat="1" ht="14.25" customHeight="1" x14ac:dyDescent="0.25">
      <c r="A214" s="196">
        <v>164</v>
      </c>
      <c r="B214" s="211" t="s">
        <v>787</v>
      </c>
      <c r="C214" s="7" t="s">
        <v>273</v>
      </c>
      <c r="D214" s="7" t="s">
        <v>274</v>
      </c>
      <c r="E214" s="197" t="s">
        <v>288</v>
      </c>
      <c r="F214" s="198" t="s">
        <v>788</v>
      </c>
      <c r="G214" s="199" t="s">
        <v>250</v>
      </c>
      <c r="I214" s="199">
        <v>1</v>
      </c>
      <c r="J214" s="199" t="s">
        <v>354</v>
      </c>
      <c r="K214" s="199" t="s">
        <v>355</v>
      </c>
      <c r="L214" s="201" t="s">
        <v>356</v>
      </c>
      <c r="M214" s="199">
        <v>4</v>
      </c>
      <c r="N214" s="239" t="s">
        <v>508</v>
      </c>
      <c r="O214" s="213" t="s">
        <v>181</v>
      </c>
      <c r="P214" s="214" t="s">
        <v>178</v>
      </c>
      <c r="Q214" s="244">
        <v>21428927</v>
      </c>
      <c r="R214" s="229" t="s">
        <v>249</v>
      </c>
      <c r="S214" s="226" t="s">
        <v>509</v>
      </c>
      <c r="T214" s="227" t="s">
        <v>510</v>
      </c>
      <c r="U214" s="226" t="s">
        <v>511</v>
      </c>
      <c r="V214" s="226" t="s">
        <v>512</v>
      </c>
      <c r="W214" s="7" t="s">
        <v>789</v>
      </c>
      <c r="X214" s="199">
        <f t="shared" si="36"/>
        <v>16</v>
      </c>
      <c r="Y214" s="198" t="s">
        <v>456</v>
      </c>
      <c r="Z214" s="199"/>
      <c r="AA214" s="199"/>
      <c r="AB214" s="207"/>
      <c r="AC214" s="208"/>
      <c r="AD214" s="208"/>
      <c r="AE214" s="199">
        <v>0</v>
      </c>
      <c r="AF214" s="199">
        <v>0</v>
      </c>
      <c r="AG214" s="199">
        <f t="shared" si="51"/>
        <v>0</v>
      </c>
      <c r="AH214" s="209"/>
      <c r="AI214" s="209">
        <f t="shared" si="47"/>
        <v>0</v>
      </c>
      <c r="AJ214" s="209">
        <f t="shared" si="48"/>
        <v>0</v>
      </c>
      <c r="AK214" s="209">
        <f t="shared" si="49"/>
        <v>0</v>
      </c>
      <c r="AL214" s="199"/>
      <c r="AM214" s="199"/>
      <c r="AN214" s="199"/>
      <c r="AO214" s="199"/>
      <c r="AP214" s="199"/>
      <c r="AQ214" s="199" t="s">
        <v>805</v>
      </c>
      <c r="AR214" s="198"/>
      <c r="AS214" s="7"/>
      <c r="AT214" s="7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190"/>
      <c r="HH214" s="313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</row>
    <row r="215" spans="1:264" s="315" customFormat="1" ht="14.25" customHeight="1" x14ac:dyDescent="0.25">
      <c r="A215" s="196">
        <v>165</v>
      </c>
      <c r="B215" s="211" t="s">
        <v>787</v>
      </c>
      <c r="C215" s="7" t="s">
        <v>273</v>
      </c>
      <c r="D215" s="7" t="s">
        <v>542</v>
      </c>
      <c r="E215" s="197" t="s">
        <v>288</v>
      </c>
      <c r="F215" s="198" t="s">
        <v>788</v>
      </c>
      <c r="G215" s="199" t="s">
        <v>237</v>
      </c>
      <c r="I215" s="199">
        <v>1</v>
      </c>
      <c r="J215" s="199" t="s">
        <v>289</v>
      </c>
      <c r="K215" s="199" t="s">
        <v>290</v>
      </c>
      <c r="L215" s="201" t="s">
        <v>291</v>
      </c>
      <c r="M215" s="199">
        <v>12</v>
      </c>
      <c r="N215" s="239" t="s">
        <v>508</v>
      </c>
      <c r="O215" s="213" t="s">
        <v>181</v>
      </c>
      <c r="P215" s="214" t="s">
        <v>178</v>
      </c>
      <c r="Q215" s="244">
        <v>21428927</v>
      </c>
      <c r="R215" s="229" t="s">
        <v>249</v>
      </c>
      <c r="S215" s="226" t="s">
        <v>509</v>
      </c>
      <c r="T215" s="227" t="s">
        <v>510</v>
      </c>
      <c r="U215" s="226" t="s">
        <v>511</v>
      </c>
      <c r="V215" s="226" t="s">
        <v>512</v>
      </c>
      <c r="W215" s="7" t="s">
        <v>789</v>
      </c>
      <c r="X215" s="199">
        <f t="shared" si="36"/>
        <v>48</v>
      </c>
      <c r="Y215" s="198" t="s">
        <v>456</v>
      </c>
      <c r="Z215" s="199"/>
      <c r="AA215" s="199"/>
      <c r="AB215" s="207"/>
      <c r="AC215" s="208"/>
      <c r="AD215" s="208"/>
      <c r="AE215" s="199">
        <v>0</v>
      </c>
      <c r="AF215" s="199">
        <v>0</v>
      </c>
      <c r="AG215" s="199">
        <f t="shared" si="51"/>
        <v>0</v>
      </c>
      <c r="AH215" s="209"/>
      <c r="AI215" s="209">
        <f t="shared" si="47"/>
        <v>0</v>
      </c>
      <c r="AJ215" s="209">
        <f t="shared" si="48"/>
        <v>0</v>
      </c>
      <c r="AK215" s="209">
        <f t="shared" si="49"/>
        <v>0</v>
      </c>
      <c r="AL215" s="199"/>
      <c r="AM215" s="199"/>
      <c r="AN215" s="199"/>
      <c r="AO215" s="199"/>
      <c r="AP215" s="199"/>
      <c r="AQ215" s="199" t="s">
        <v>805</v>
      </c>
      <c r="AR215" s="198"/>
      <c r="AS215" s="7"/>
      <c r="AT215" s="7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190"/>
      <c r="HH215" s="313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</row>
    <row r="216" spans="1:264" s="201" customFormat="1" ht="14.25" customHeight="1" x14ac:dyDescent="0.25">
      <c r="A216" s="196">
        <v>166</v>
      </c>
      <c r="B216" s="7" t="s">
        <v>787</v>
      </c>
      <c r="C216" s="7" t="s">
        <v>273</v>
      </c>
      <c r="D216" s="7" t="s">
        <v>274</v>
      </c>
      <c r="E216" s="197" t="s">
        <v>275</v>
      </c>
      <c r="F216" s="198" t="s">
        <v>788</v>
      </c>
      <c r="G216" s="199" t="s">
        <v>250</v>
      </c>
      <c r="I216" s="199">
        <v>3</v>
      </c>
      <c r="J216" s="199" t="s">
        <v>362</v>
      </c>
      <c r="K216" s="199" t="s">
        <v>363</v>
      </c>
      <c r="L216" s="201" t="s">
        <v>364</v>
      </c>
      <c r="M216" s="202">
        <v>4</v>
      </c>
      <c r="N216" s="243" t="s">
        <v>713</v>
      </c>
      <c r="O216" s="213" t="s">
        <v>174</v>
      </c>
      <c r="P216" s="229" t="s">
        <v>179</v>
      </c>
      <c r="Q216" s="356">
        <v>12968483</v>
      </c>
      <c r="R216" s="229" t="s">
        <v>229</v>
      </c>
      <c r="S216" s="226" t="s">
        <v>714</v>
      </c>
      <c r="T216" s="227" t="s">
        <v>715</v>
      </c>
      <c r="U216" s="385" t="s">
        <v>716</v>
      </c>
      <c r="V216" s="225" t="s">
        <v>717</v>
      </c>
      <c r="W216" s="7" t="s">
        <v>789</v>
      </c>
      <c r="X216" s="199">
        <f t="shared" si="36"/>
        <v>16</v>
      </c>
      <c r="Y216" s="198" t="s">
        <v>395</v>
      </c>
      <c r="Z216" s="199"/>
      <c r="AA216" s="199"/>
      <c r="AB216" s="207"/>
      <c r="AC216" s="208"/>
      <c r="AD216" s="208"/>
      <c r="AE216" s="199">
        <f t="shared" si="46"/>
        <v>16</v>
      </c>
      <c r="AF216" s="199">
        <v>0</v>
      </c>
      <c r="AG216" s="199">
        <f t="shared" si="51"/>
        <v>16</v>
      </c>
      <c r="AH216" s="209"/>
      <c r="AI216" s="209">
        <f t="shared" si="47"/>
        <v>0</v>
      </c>
      <c r="AJ216" s="209">
        <f t="shared" si="48"/>
        <v>0</v>
      </c>
      <c r="AK216" s="209">
        <f t="shared" si="49"/>
        <v>0</v>
      </c>
      <c r="AL216" s="199"/>
      <c r="AM216" s="199"/>
      <c r="AN216" s="199"/>
      <c r="AO216" s="199"/>
      <c r="AP216" s="199"/>
      <c r="AQ216" s="198" t="s">
        <v>687</v>
      </c>
      <c r="AR216" s="198"/>
      <c r="AS216" s="7"/>
      <c r="AT216" s="7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190"/>
      <c r="HH216" s="313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</row>
    <row r="217" spans="1:264" s="201" customFormat="1" ht="14.25" customHeight="1" x14ac:dyDescent="0.2">
      <c r="A217" s="196">
        <v>167</v>
      </c>
      <c r="B217" s="7" t="s">
        <v>787</v>
      </c>
      <c r="C217" s="7" t="s">
        <v>273</v>
      </c>
      <c r="D217" s="7" t="s">
        <v>274</v>
      </c>
      <c r="E217" s="197" t="s">
        <v>288</v>
      </c>
      <c r="F217" s="198" t="s">
        <v>788</v>
      </c>
      <c r="G217" s="199" t="s">
        <v>250</v>
      </c>
      <c r="I217" s="199">
        <v>1</v>
      </c>
      <c r="J217" s="199" t="s">
        <v>539</v>
      </c>
      <c r="K217" s="199" t="s">
        <v>540</v>
      </c>
      <c r="L217" s="201" t="s">
        <v>360</v>
      </c>
      <c r="M217" s="199">
        <v>6</v>
      </c>
      <c r="N217" s="439" t="s">
        <v>801</v>
      </c>
      <c r="O217" s="213" t="s">
        <v>174</v>
      </c>
      <c r="P217" s="229" t="s">
        <v>179</v>
      </c>
      <c r="Q217" s="356">
        <v>59666550</v>
      </c>
      <c r="R217" s="300" t="s">
        <v>788</v>
      </c>
      <c r="S217" s="226" t="s">
        <v>788</v>
      </c>
      <c r="T217" s="440" t="s">
        <v>803</v>
      </c>
      <c r="U217" s="358">
        <v>7277714</v>
      </c>
      <c r="V217" s="359" t="s">
        <v>802</v>
      </c>
      <c r="W217" s="7" t="s">
        <v>789</v>
      </c>
      <c r="X217" s="199">
        <f t="shared" si="36"/>
        <v>24</v>
      </c>
      <c r="Y217" s="198" t="s">
        <v>456</v>
      </c>
      <c r="Z217" s="199"/>
      <c r="AA217" s="199"/>
      <c r="AB217" s="207"/>
      <c r="AC217" s="208"/>
      <c r="AD217" s="208"/>
      <c r="AE217" s="199">
        <f t="shared" si="46"/>
        <v>24</v>
      </c>
      <c r="AF217" s="199">
        <v>0</v>
      </c>
      <c r="AG217" s="199">
        <f t="shared" si="51"/>
        <v>24</v>
      </c>
      <c r="AH217" s="209"/>
      <c r="AI217" s="209">
        <f t="shared" si="47"/>
        <v>0</v>
      </c>
      <c r="AJ217" s="209">
        <f t="shared" si="48"/>
        <v>0</v>
      </c>
      <c r="AK217" s="209">
        <f t="shared" si="49"/>
        <v>0</v>
      </c>
      <c r="AL217" s="199"/>
      <c r="AM217" s="199"/>
      <c r="AN217" s="199"/>
      <c r="AO217" s="199"/>
      <c r="AP217" s="199"/>
      <c r="AQ217" s="199" t="s">
        <v>687</v>
      </c>
      <c r="AR217" s="198"/>
      <c r="AS217" s="7"/>
      <c r="AT217" s="7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190"/>
      <c r="HH217" s="313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</row>
    <row r="218" spans="1:264" s="354" customFormat="1" ht="14.25" customHeight="1" x14ac:dyDescent="0.2">
      <c r="A218" s="196"/>
      <c r="B218" s="7" t="s">
        <v>185</v>
      </c>
      <c r="C218" s="7" t="s">
        <v>273</v>
      </c>
      <c r="D218" s="7" t="s">
        <v>274</v>
      </c>
      <c r="E218" s="197" t="s">
        <v>806</v>
      </c>
      <c r="F218" s="198" t="s">
        <v>176</v>
      </c>
      <c r="G218" s="271" t="s">
        <v>544</v>
      </c>
      <c r="H218" s="201"/>
      <c r="I218" s="271">
        <v>25</v>
      </c>
      <c r="J218" s="199"/>
      <c r="K218" s="199"/>
      <c r="L218" s="329" t="s">
        <v>807</v>
      </c>
      <c r="M218" s="199"/>
      <c r="N218" s="441"/>
      <c r="O218" s="213"/>
      <c r="P218" s="229"/>
      <c r="Q218" s="356"/>
      <c r="R218" s="300"/>
      <c r="S218" s="226"/>
      <c r="T218" s="357"/>
      <c r="U218" s="358"/>
      <c r="V218" s="359"/>
      <c r="W218" s="7"/>
      <c r="X218" s="199"/>
      <c r="Y218" s="198" t="s">
        <v>808</v>
      </c>
      <c r="Z218" s="242">
        <v>0.25</v>
      </c>
      <c r="AA218" s="242">
        <v>0.41666666666666669</v>
      </c>
      <c r="AB218" s="208" t="s">
        <v>806</v>
      </c>
      <c r="AC218" s="208"/>
      <c r="AD218" s="208"/>
      <c r="AE218" s="199"/>
      <c r="AF218" s="199"/>
      <c r="AG218" s="199"/>
      <c r="AH218" s="209"/>
      <c r="AI218" s="209"/>
      <c r="AJ218" s="209"/>
      <c r="AK218" s="209"/>
      <c r="AL218" s="199"/>
      <c r="AM218" s="199"/>
      <c r="AN218" s="199"/>
      <c r="AO218" s="199"/>
      <c r="AP218" s="199"/>
      <c r="AQ218" s="199"/>
      <c r="AR218" s="198"/>
      <c r="AS218" s="7"/>
      <c r="AT218" s="7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186"/>
      <c r="HH218" s="186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</row>
    <row r="219" spans="1:264" s="354" customFormat="1" ht="14.25" customHeight="1" x14ac:dyDescent="0.2">
      <c r="A219" s="196"/>
      <c r="B219" s="211" t="s">
        <v>185</v>
      </c>
      <c r="C219" s="7" t="s">
        <v>273</v>
      </c>
      <c r="D219" s="7" t="s">
        <v>274</v>
      </c>
      <c r="E219" s="197" t="s">
        <v>806</v>
      </c>
      <c r="F219" s="198" t="s">
        <v>176</v>
      </c>
      <c r="G219" s="271" t="s">
        <v>544</v>
      </c>
      <c r="H219" s="201"/>
      <c r="I219" s="271">
        <v>25</v>
      </c>
      <c r="J219" s="199"/>
      <c r="K219" s="199"/>
      <c r="L219" s="329" t="s">
        <v>809</v>
      </c>
      <c r="M219" s="199"/>
      <c r="N219" s="441"/>
      <c r="O219" s="213"/>
      <c r="P219" s="229"/>
      <c r="Q219" s="356"/>
      <c r="R219" s="300"/>
      <c r="S219" s="226"/>
      <c r="T219" s="357"/>
      <c r="U219" s="358"/>
      <c r="V219" s="359"/>
      <c r="W219" s="7"/>
      <c r="X219" s="199"/>
      <c r="Y219" s="198" t="s">
        <v>810</v>
      </c>
      <c r="Z219" s="242">
        <v>0.33333333333333331</v>
      </c>
      <c r="AA219" s="242">
        <v>0.20833333333333334</v>
      </c>
      <c r="AB219" s="207" t="s">
        <v>811</v>
      </c>
      <c r="AC219" s="208"/>
      <c r="AD219" s="208"/>
      <c r="AE219" s="199"/>
      <c r="AF219" s="199"/>
      <c r="AG219" s="199"/>
      <c r="AH219" s="209"/>
      <c r="AI219" s="209"/>
      <c r="AJ219" s="209"/>
      <c r="AK219" s="209"/>
      <c r="AL219" s="199"/>
      <c r="AM219" s="199"/>
      <c r="AN219" s="199"/>
      <c r="AO219" s="199"/>
      <c r="AP219" s="199"/>
      <c r="AQ219" s="199"/>
      <c r="AR219" s="198"/>
      <c r="AS219" s="7"/>
      <c r="AT219" s="7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186"/>
      <c r="HH219" s="186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</row>
    <row r="220" spans="1:264" s="354" customFormat="1" ht="14.25" customHeight="1" thickBot="1" x14ac:dyDescent="0.25">
      <c r="A220" s="196"/>
      <c r="B220" s="7" t="s">
        <v>185</v>
      </c>
      <c r="C220" s="7" t="s">
        <v>273</v>
      </c>
      <c r="D220" s="7" t="s">
        <v>274</v>
      </c>
      <c r="E220" s="197" t="s">
        <v>806</v>
      </c>
      <c r="F220" s="198" t="s">
        <v>176</v>
      </c>
      <c r="G220" s="271" t="s">
        <v>544</v>
      </c>
      <c r="H220" s="201"/>
      <c r="I220" s="271">
        <v>25</v>
      </c>
      <c r="J220" s="199"/>
      <c r="K220" s="199"/>
      <c r="L220" s="329" t="s">
        <v>812</v>
      </c>
      <c r="M220" s="199"/>
      <c r="N220" s="441"/>
      <c r="O220" s="213"/>
      <c r="P220" s="229"/>
      <c r="Q220" s="356"/>
      <c r="R220" s="300"/>
      <c r="S220" s="226"/>
      <c r="T220" s="357"/>
      <c r="U220" s="358"/>
      <c r="V220" s="359"/>
      <c r="W220" s="7"/>
      <c r="X220" s="199"/>
      <c r="Y220" s="198" t="s">
        <v>813</v>
      </c>
      <c r="Z220" s="242">
        <v>0.33333333333333331</v>
      </c>
      <c r="AA220" s="242">
        <v>0.20833333333333334</v>
      </c>
      <c r="AB220" s="208" t="s">
        <v>806</v>
      </c>
      <c r="AC220" s="208"/>
      <c r="AD220" s="208"/>
      <c r="AE220" s="199"/>
      <c r="AF220" s="199"/>
      <c r="AG220" s="199"/>
      <c r="AH220" s="209"/>
      <c r="AI220" s="209"/>
      <c r="AJ220" s="209"/>
      <c r="AK220" s="209"/>
      <c r="AL220" s="199"/>
      <c r="AM220" s="199"/>
      <c r="AN220" s="199"/>
      <c r="AO220" s="199"/>
      <c r="AP220" s="199"/>
      <c r="AQ220" s="199"/>
      <c r="AR220" s="198"/>
      <c r="AS220" s="7"/>
      <c r="AT220" s="7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186"/>
      <c r="HH220" s="186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</row>
    <row r="221" spans="1:264" s="276" customFormat="1" ht="14.25" customHeight="1" thickBot="1" x14ac:dyDescent="0.25">
      <c r="A221" s="196"/>
      <c r="B221" s="7" t="s">
        <v>185</v>
      </c>
      <c r="C221" s="7" t="s">
        <v>273</v>
      </c>
      <c r="D221" s="7" t="s">
        <v>274</v>
      </c>
      <c r="E221" s="271" t="s">
        <v>814</v>
      </c>
      <c r="F221" s="198" t="s">
        <v>176</v>
      </c>
      <c r="G221" s="271" t="s">
        <v>544</v>
      </c>
      <c r="H221" s="200"/>
      <c r="I221" s="271">
        <v>25</v>
      </c>
      <c r="J221" s="8" t="s">
        <v>581</v>
      </c>
      <c r="K221" s="196"/>
      <c r="L221" s="329" t="s">
        <v>815</v>
      </c>
      <c r="M221" s="271">
        <v>4</v>
      </c>
      <c r="N221" s="442" t="s">
        <v>347</v>
      </c>
      <c r="O221" s="443" t="s">
        <v>174</v>
      </c>
      <c r="P221" s="444" t="s">
        <v>179</v>
      </c>
      <c r="Q221" s="445">
        <v>79207663</v>
      </c>
      <c r="R221" s="446" t="s">
        <v>176</v>
      </c>
      <c r="S221" s="447" t="s">
        <v>348</v>
      </c>
      <c r="T221" s="448" t="s">
        <v>349</v>
      </c>
      <c r="U221" s="449">
        <v>8024433</v>
      </c>
      <c r="V221" s="449">
        <v>3132738612</v>
      </c>
      <c r="W221" s="200"/>
      <c r="X221" s="199">
        <f t="shared" ref="X221:X227" si="52">M221*4</f>
        <v>16</v>
      </c>
      <c r="Y221" s="270" t="s">
        <v>816</v>
      </c>
      <c r="Z221" s="196"/>
      <c r="AA221" s="196"/>
      <c r="AB221" s="270" t="s">
        <v>817</v>
      </c>
      <c r="AC221" s="200"/>
      <c r="AD221" s="200"/>
      <c r="AE221" s="199">
        <f t="shared" ref="AE221:AE227" si="53">M221*4</f>
        <v>16</v>
      </c>
      <c r="AF221" s="199">
        <f t="shared" ref="AF221:AF227" si="54">M221*4</f>
        <v>16</v>
      </c>
      <c r="AG221" s="199">
        <f t="shared" ref="AG221:AG227" si="55">SUM(AE221:AF221)</f>
        <v>32</v>
      </c>
      <c r="AH221" s="200"/>
      <c r="AI221" s="200"/>
      <c r="AJ221" s="200"/>
      <c r="AK221" s="200"/>
      <c r="AL221" s="200"/>
      <c r="AM221" s="200"/>
      <c r="AN221" s="200"/>
      <c r="AO221" s="200"/>
      <c r="AP221" s="200"/>
      <c r="AQ221" s="196"/>
      <c r="AR221" s="200"/>
      <c r="AS221" s="200"/>
      <c r="AT221" s="200"/>
    </row>
    <row r="222" spans="1:264" s="276" customFormat="1" ht="14.25" customHeight="1" thickBot="1" x14ac:dyDescent="0.25">
      <c r="A222" s="196"/>
      <c r="B222" s="7" t="s">
        <v>185</v>
      </c>
      <c r="C222" s="7" t="s">
        <v>273</v>
      </c>
      <c r="D222" s="7" t="s">
        <v>274</v>
      </c>
      <c r="E222" s="271" t="s">
        <v>814</v>
      </c>
      <c r="F222" s="198" t="s">
        <v>176</v>
      </c>
      <c r="G222" s="271" t="s">
        <v>544</v>
      </c>
      <c r="H222" s="200"/>
      <c r="I222" s="271">
        <v>25</v>
      </c>
      <c r="J222" s="8" t="s">
        <v>581</v>
      </c>
      <c r="K222" s="196"/>
      <c r="L222" s="329" t="s">
        <v>815</v>
      </c>
      <c r="M222" s="271">
        <v>4</v>
      </c>
      <c r="N222" s="443" t="s">
        <v>471</v>
      </c>
      <c r="O222" s="443" t="s">
        <v>181</v>
      </c>
      <c r="P222" s="444"/>
      <c r="Q222" s="445"/>
      <c r="R222" s="446"/>
      <c r="S222" s="447"/>
      <c r="T222" s="448"/>
      <c r="U222" s="449"/>
      <c r="V222" s="449"/>
      <c r="W222" s="200"/>
      <c r="X222" s="199">
        <f t="shared" si="52"/>
        <v>16</v>
      </c>
      <c r="Y222" s="270"/>
      <c r="Z222" s="196"/>
      <c r="AA222" s="196"/>
      <c r="AB222" s="450" t="s">
        <v>818</v>
      </c>
      <c r="AC222" s="200"/>
      <c r="AD222" s="200"/>
      <c r="AE222" s="199">
        <f t="shared" si="53"/>
        <v>16</v>
      </c>
      <c r="AF222" s="199">
        <f t="shared" si="54"/>
        <v>16</v>
      </c>
      <c r="AG222" s="199">
        <f t="shared" si="55"/>
        <v>32</v>
      </c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196"/>
      <c r="AR222" s="200"/>
      <c r="AS222" s="200"/>
      <c r="AT222" s="200"/>
    </row>
    <row r="223" spans="1:264" s="276" customFormat="1" ht="14.25" customHeight="1" thickBot="1" x14ac:dyDescent="0.25">
      <c r="A223" s="196"/>
      <c r="B223" s="7" t="s">
        <v>185</v>
      </c>
      <c r="C223" s="7" t="s">
        <v>273</v>
      </c>
      <c r="D223" s="7" t="s">
        <v>274</v>
      </c>
      <c r="E223" s="271" t="s">
        <v>814</v>
      </c>
      <c r="F223" s="198" t="s">
        <v>176</v>
      </c>
      <c r="G223" s="271" t="s">
        <v>544</v>
      </c>
      <c r="H223" s="200"/>
      <c r="I223" s="271">
        <v>25</v>
      </c>
      <c r="J223" s="8" t="s">
        <v>547</v>
      </c>
      <c r="K223" s="196"/>
      <c r="L223" s="329" t="s">
        <v>819</v>
      </c>
      <c r="M223" s="271">
        <v>2</v>
      </c>
      <c r="N223" s="443" t="s">
        <v>317</v>
      </c>
      <c r="O223" s="443" t="s">
        <v>174</v>
      </c>
      <c r="P223" s="444" t="s">
        <v>179</v>
      </c>
      <c r="Q223" s="445">
        <v>79827334</v>
      </c>
      <c r="R223" s="446" t="s">
        <v>176</v>
      </c>
      <c r="S223" s="447" t="s">
        <v>318</v>
      </c>
      <c r="T223" s="448" t="s">
        <v>319</v>
      </c>
      <c r="U223" s="449">
        <v>4531345</v>
      </c>
      <c r="V223" s="449">
        <v>3103031809</v>
      </c>
      <c r="W223" s="200"/>
      <c r="X223" s="199">
        <f t="shared" si="52"/>
        <v>8</v>
      </c>
      <c r="Y223" s="270" t="s">
        <v>820</v>
      </c>
      <c r="Z223" s="242">
        <v>0.33333333333333331</v>
      </c>
      <c r="AA223" s="242">
        <v>0.20833333333333334</v>
      </c>
      <c r="AB223" s="270" t="s">
        <v>821</v>
      </c>
      <c r="AC223" s="200"/>
      <c r="AD223" s="200"/>
      <c r="AE223" s="199">
        <f t="shared" si="53"/>
        <v>8</v>
      </c>
      <c r="AF223" s="199">
        <f t="shared" si="54"/>
        <v>8</v>
      </c>
      <c r="AG223" s="199">
        <f t="shared" si="55"/>
        <v>16</v>
      </c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196"/>
      <c r="AR223" s="200"/>
      <c r="AS223" s="200"/>
      <c r="AT223" s="200"/>
    </row>
    <row r="224" spans="1:264" s="276" customFormat="1" ht="14.25" customHeight="1" x14ac:dyDescent="0.2">
      <c r="A224" s="196"/>
      <c r="B224" s="7" t="s">
        <v>185</v>
      </c>
      <c r="C224" s="7" t="s">
        <v>273</v>
      </c>
      <c r="D224" s="7" t="s">
        <v>274</v>
      </c>
      <c r="E224" s="271" t="s">
        <v>822</v>
      </c>
      <c r="F224" s="198" t="s">
        <v>176</v>
      </c>
      <c r="G224" s="271" t="s">
        <v>544</v>
      </c>
      <c r="H224" s="200"/>
      <c r="I224" s="271">
        <v>25</v>
      </c>
      <c r="J224" s="9" t="s">
        <v>823</v>
      </c>
      <c r="K224" s="196"/>
      <c r="L224" s="329" t="s">
        <v>567</v>
      </c>
      <c r="M224" s="271">
        <v>2</v>
      </c>
      <c r="N224" s="196"/>
      <c r="O224" s="200"/>
      <c r="P224" s="200"/>
      <c r="Q224" s="200"/>
      <c r="R224" s="200"/>
      <c r="S224" s="200"/>
      <c r="T224" s="200"/>
      <c r="U224" s="200"/>
      <c r="V224" s="200"/>
      <c r="W224" s="200"/>
      <c r="X224" s="199">
        <f t="shared" si="52"/>
        <v>8</v>
      </c>
      <c r="Y224" s="270" t="s">
        <v>824</v>
      </c>
      <c r="Z224" s="242">
        <v>0.33333333333333331</v>
      </c>
      <c r="AA224" s="242">
        <v>0.20833333333333334</v>
      </c>
      <c r="AB224" s="270" t="s">
        <v>825</v>
      </c>
      <c r="AC224" s="200"/>
      <c r="AD224" s="200"/>
      <c r="AE224" s="199">
        <f t="shared" si="53"/>
        <v>8</v>
      </c>
      <c r="AF224" s="199">
        <f t="shared" si="54"/>
        <v>8</v>
      </c>
      <c r="AG224" s="199">
        <f t="shared" si="55"/>
        <v>16</v>
      </c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196"/>
      <c r="AR224" s="200"/>
      <c r="AS224" s="200"/>
      <c r="AT224" s="200"/>
    </row>
    <row r="225" spans="1:264" s="276" customFormat="1" ht="14.25" customHeight="1" x14ac:dyDescent="0.25">
      <c r="A225" s="196"/>
      <c r="B225" s="7" t="s">
        <v>185</v>
      </c>
      <c r="C225" s="7" t="s">
        <v>273</v>
      </c>
      <c r="D225" s="7" t="s">
        <v>274</v>
      </c>
      <c r="E225" s="271" t="s">
        <v>822</v>
      </c>
      <c r="F225" s="198" t="s">
        <v>176</v>
      </c>
      <c r="G225" s="271" t="s">
        <v>544</v>
      </c>
      <c r="H225" s="200"/>
      <c r="I225" s="271">
        <v>25</v>
      </c>
      <c r="J225" s="8" t="s">
        <v>565</v>
      </c>
      <c r="K225" s="196"/>
      <c r="L225" s="329" t="s">
        <v>826</v>
      </c>
      <c r="M225" s="271">
        <v>2</v>
      </c>
      <c r="N225" s="196"/>
      <c r="O225" s="200"/>
      <c r="P225" s="200"/>
      <c r="Q225" s="200"/>
      <c r="R225" s="200"/>
      <c r="S225" s="200"/>
      <c r="T225" s="200"/>
      <c r="U225" s="200"/>
      <c r="V225" s="200"/>
      <c r="W225" s="200"/>
      <c r="X225" s="199">
        <f t="shared" si="52"/>
        <v>8</v>
      </c>
      <c r="Y225" s="270" t="s">
        <v>827</v>
      </c>
      <c r="Z225" s="242">
        <v>0.33333333333333331</v>
      </c>
      <c r="AA225" s="242">
        <v>0.20833333333333334</v>
      </c>
      <c r="AB225" s="270" t="s">
        <v>825</v>
      </c>
      <c r="AC225" s="200"/>
      <c r="AD225" s="200"/>
      <c r="AE225" s="199">
        <f t="shared" si="53"/>
        <v>8</v>
      </c>
      <c r="AF225" s="199">
        <f t="shared" si="54"/>
        <v>8</v>
      </c>
      <c r="AG225" s="199">
        <f t="shared" si="55"/>
        <v>16</v>
      </c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196"/>
      <c r="AR225" s="200"/>
      <c r="AS225" s="200"/>
      <c r="AT225" s="200"/>
    </row>
    <row r="226" spans="1:264" ht="14.25" customHeight="1" x14ac:dyDescent="0.25">
      <c r="A226" s="7"/>
      <c r="B226" s="7" t="s">
        <v>185</v>
      </c>
      <c r="C226" s="7" t="s">
        <v>273</v>
      </c>
      <c r="D226" s="7" t="s">
        <v>274</v>
      </c>
      <c r="E226" s="271" t="s">
        <v>828</v>
      </c>
      <c r="F226" s="198" t="s">
        <v>176</v>
      </c>
      <c r="G226" s="271" t="s">
        <v>544</v>
      </c>
      <c r="H226" s="7"/>
      <c r="I226" s="271">
        <v>25</v>
      </c>
      <c r="J226" s="8" t="s">
        <v>559</v>
      </c>
      <c r="K226" s="7"/>
      <c r="L226" s="329" t="s">
        <v>829</v>
      </c>
      <c r="M226" s="199">
        <v>4</v>
      </c>
      <c r="N226" s="199"/>
      <c r="O226" s="7"/>
      <c r="P226" s="7"/>
      <c r="Q226" s="7"/>
      <c r="R226" s="7"/>
      <c r="S226" s="7"/>
      <c r="T226" s="7"/>
      <c r="U226" s="7"/>
      <c r="V226" s="7"/>
      <c r="W226" s="7"/>
      <c r="X226" s="199">
        <f t="shared" si="52"/>
        <v>16</v>
      </c>
      <c r="Y226" s="198" t="s">
        <v>830</v>
      </c>
      <c r="Z226" s="7"/>
      <c r="AA226" s="7"/>
      <c r="AB226" s="198" t="s">
        <v>831</v>
      </c>
      <c r="AC226" s="200"/>
      <c r="AD226" s="200"/>
      <c r="AE226" s="199">
        <f t="shared" si="53"/>
        <v>16</v>
      </c>
      <c r="AF226" s="199">
        <f t="shared" si="54"/>
        <v>16</v>
      </c>
      <c r="AG226" s="199">
        <f t="shared" si="55"/>
        <v>32</v>
      </c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200"/>
      <c r="AS226" s="200"/>
      <c r="AT226" s="200"/>
    </row>
    <row r="227" spans="1:264" ht="14.25" customHeight="1" x14ac:dyDescent="0.25">
      <c r="A227" s="7"/>
      <c r="B227" s="7" t="s">
        <v>185</v>
      </c>
      <c r="C227" s="7" t="s">
        <v>273</v>
      </c>
      <c r="D227" s="7" t="s">
        <v>274</v>
      </c>
      <c r="E227" s="271" t="s">
        <v>828</v>
      </c>
      <c r="F227" s="198" t="s">
        <v>176</v>
      </c>
      <c r="G227" s="271" t="s">
        <v>544</v>
      </c>
      <c r="H227" s="7"/>
      <c r="I227" s="271">
        <v>25</v>
      </c>
      <c r="J227" s="8" t="s">
        <v>571</v>
      </c>
      <c r="K227" s="7"/>
      <c r="L227" s="329" t="s">
        <v>832</v>
      </c>
      <c r="M227" s="199">
        <v>4</v>
      </c>
      <c r="N227" s="199"/>
      <c r="O227" s="7"/>
      <c r="P227" s="7"/>
      <c r="Q227" s="7"/>
      <c r="R227" s="7"/>
      <c r="S227" s="7"/>
      <c r="T227" s="7"/>
      <c r="U227" s="7"/>
      <c r="V227" s="7"/>
      <c r="W227" s="7"/>
      <c r="X227" s="199">
        <f t="shared" si="52"/>
        <v>16</v>
      </c>
      <c r="Y227" s="198" t="s">
        <v>833</v>
      </c>
      <c r="Z227" s="242">
        <v>0.33333333333333331</v>
      </c>
      <c r="AA227" s="242">
        <v>0.20833333333333334</v>
      </c>
      <c r="AB227" s="198" t="s">
        <v>831</v>
      </c>
      <c r="AC227" s="200"/>
      <c r="AD227" s="200"/>
      <c r="AE227" s="199">
        <f t="shared" si="53"/>
        <v>16</v>
      </c>
      <c r="AF227" s="199">
        <f t="shared" si="54"/>
        <v>16</v>
      </c>
      <c r="AG227" s="199">
        <f t="shared" si="55"/>
        <v>32</v>
      </c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200"/>
      <c r="AS227" s="200"/>
      <c r="AT227" s="200"/>
    </row>
    <row r="228" spans="1:264" s="199" customFormat="1" ht="14.25" customHeight="1" x14ac:dyDescent="0.25">
      <c r="A228" s="196"/>
      <c r="B228" s="7" t="s">
        <v>768</v>
      </c>
      <c r="C228" s="7" t="s">
        <v>273</v>
      </c>
      <c r="D228" s="451" t="s">
        <v>542</v>
      </c>
      <c r="E228" s="197" t="s">
        <v>814</v>
      </c>
      <c r="F228" s="452" t="s">
        <v>173</v>
      </c>
      <c r="G228" s="453" t="s">
        <v>544</v>
      </c>
      <c r="H228" s="315"/>
      <c r="I228" s="271">
        <v>25</v>
      </c>
      <c r="L228" s="454" t="s">
        <v>834</v>
      </c>
      <c r="M228" s="199">
        <v>2</v>
      </c>
      <c r="N228" s="455"/>
      <c r="O228" s="213"/>
      <c r="P228" s="229"/>
      <c r="Q228" s="265"/>
      <c r="R228" s="198"/>
      <c r="S228" s="198"/>
      <c r="T228" s="198"/>
      <c r="U228" s="265"/>
      <c r="V228" s="265"/>
      <c r="W228" s="7"/>
      <c r="Y228" s="456" t="s">
        <v>835</v>
      </c>
      <c r="AB228" s="456" t="s">
        <v>836</v>
      </c>
      <c r="AC228" s="208"/>
      <c r="AD228" s="208"/>
      <c r="AH228" s="209"/>
      <c r="AI228" s="209"/>
      <c r="AJ228" s="209"/>
      <c r="AK228" s="209"/>
      <c r="AR228" s="198"/>
      <c r="AS228" s="7"/>
      <c r="AT228" s="7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190"/>
      <c r="HH228" s="313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</row>
    <row r="229" spans="1:264" s="199" customFormat="1" ht="14.25" customHeight="1" x14ac:dyDescent="0.25">
      <c r="A229" s="196"/>
      <c r="B229" s="7" t="s">
        <v>768</v>
      </c>
      <c r="C229" s="7" t="s">
        <v>273</v>
      </c>
      <c r="D229" s="451" t="s">
        <v>542</v>
      </c>
      <c r="E229" s="197" t="s">
        <v>814</v>
      </c>
      <c r="F229" s="452" t="s">
        <v>173</v>
      </c>
      <c r="G229" s="453" t="s">
        <v>544</v>
      </c>
      <c r="H229" s="315"/>
      <c r="I229" s="271">
        <v>25</v>
      </c>
      <c r="L229" s="454" t="s">
        <v>837</v>
      </c>
      <c r="M229" s="199">
        <v>2</v>
      </c>
      <c r="N229" s="455"/>
      <c r="O229" s="213"/>
      <c r="P229" s="229"/>
      <c r="Q229" s="265"/>
      <c r="R229" s="198"/>
      <c r="S229" s="198"/>
      <c r="T229" s="198"/>
      <c r="U229" s="265"/>
      <c r="V229" s="265"/>
      <c r="W229" s="7"/>
      <c r="Y229" s="457" t="s">
        <v>838</v>
      </c>
      <c r="AB229" s="456" t="s">
        <v>836</v>
      </c>
      <c r="AC229" s="208"/>
      <c r="AD229" s="208"/>
      <c r="AH229" s="209"/>
      <c r="AI229" s="209"/>
      <c r="AJ229" s="209"/>
      <c r="AK229" s="209"/>
      <c r="AR229" s="198"/>
      <c r="AS229" s="7"/>
      <c r="AT229" s="7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190"/>
      <c r="HH229" s="313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</row>
    <row r="230" spans="1:264" s="199" customFormat="1" ht="14.25" customHeight="1" x14ac:dyDescent="0.25">
      <c r="A230" s="196"/>
      <c r="B230" s="7" t="s">
        <v>768</v>
      </c>
      <c r="C230" s="7" t="s">
        <v>273</v>
      </c>
      <c r="D230" s="451" t="s">
        <v>542</v>
      </c>
      <c r="E230" s="197" t="s">
        <v>822</v>
      </c>
      <c r="F230" s="452" t="s">
        <v>173</v>
      </c>
      <c r="G230" s="453" t="s">
        <v>544</v>
      </c>
      <c r="H230" s="315"/>
      <c r="I230" s="271">
        <v>25</v>
      </c>
      <c r="L230" s="454" t="s">
        <v>839</v>
      </c>
      <c r="M230" s="199">
        <v>4</v>
      </c>
      <c r="N230" s="455"/>
      <c r="O230" s="213"/>
      <c r="P230" s="229"/>
      <c r="Q230" s="265"/>
      <c r="R230" s="198"/>
      <c r="S230" s="198"/>
      <c r="T230" s="198"/>
      <c r="U230" s="265"/>
      <c r="V230" s="265"/>
      <c r="W230" s="7"/>
      <c r="Y230" s="456" t="s">
        <v>840</v>
      </c>
      <c r="AB230" s="456" t="s">
        <v>841</v>
      </c>
      <c r="AC230" s="208"/>
      <c r="AD230" s="208"/>
      <c r="AH230" s="209"/>
      <c r="AI230" s="209"/>
      <c r="AJ230" s="209"/>
      <c r="AK230" s="209"/>
      <c r="AR230" s="198"/>
      <c r="AS230" s="7"/>
      <c r="AT230" s="7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190"/>
      <c r="HH230" s="313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</row>
    <row r="231" spans="1:264" s="199" customFormat="1" ht="14.25" customHeight="1" x14ac:dyDescent="0.25">
      <c r="A231" s="196"/>
      <c r="B231" s="7" t="s">
        <v>768</v>
      </c>
      <c r="C231" s="7" t="s">
        <v>273</v>
      </c>
      <c r="D231" s="451" t="s">
        <v>542</v>
      </c>
      <c r="E231" s="197" t="s">
        <v>822</v>
      </c>
      <c r="F231" s="452" t="s">
        <v>173</v>
      </c>
      <c r="G231" s="453" t="s">
        <v>544</v>
      </c>
      <c r="H231" s="315"/>
      <c r="I231" s="271">
        <v>25</v>
      </c>
      <c r="L231" s="454" t="s">
        <v>842</v>
      </c>
      <c r="M231" s="199">
        <v>4</v>
      </c>
      <c r="N231" s="455"/>
      <c r="O231" s="213"/>
      <c r="P231" s="229"/>
      <c r="Q231" s="265"/>
      <c r="R231" s="198"/>
      <c r="S231" s="198"/>
      <c r="T231" s="198"/>
      <c r="U231" s="265"/>
      <c r="V231" s="265"/>
      <c r="W231" s="7"/>
      <c r="Y231" s="458" t="s">
        <v>843</v>
      </c>
      <c r="AB231" s="456" t="s">
        <v>841</v>
      </c>
      <c r="AC231" s="208"/>
      <c r="AD231" s="208"/>
      <c r="AH231" s="209"/>
      <c r="AI231" s="209"/>
      <c r="AJ231" s="209"/>
      <c r="AK231" s="209"/>
      <c r="AR231" s="198"/>
      <c r="AS231" s="7"/>
      <c r="AT231" s="7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190"/>
      <c r="HH231" s="313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</row>
    <row r="232" spans="1:264" s="199" customFormat="1" ht="14.25" customHeight="1" x14ac:dyDescent="0.25">
      <c r="A232" s="196"/>
      <c r="B232" s="7" t="s">
        <v>768</v>
      </c>
      <c r="C232" s="7" t="s">
        <v>273</v>
      </c>
      <c r="D232" s="451" t="s">
        <v>542</v>
      </c>
      <c r="E232" s="197" t="s">
        <v>828</v>
      </c>
      <c r="F232" s="452" t="s">
        <v>173</v>
      </c>
      <c r="G232" s="453" t="s">
        <v>544</v>
      </c>
      <c r="H232" s="315"/>
      <c r="I232" s="271">
        <v>25</v>
      </c>
      <c r="L232" s="454" t="s">
        <v>844</v>
      </c>
      <c r="M232" s="199">
        <v>4</v>
      </c>
      <c r="N232" s="455"/>
      <c r="O232" s="213"/>
      <c r="P232" s="229"/>
      <c r="Q232" s="265"/>
      <c r="R232" s="198"/>
      <c r="S232" s="198"/>
      <c r="T232" s="198"/>
      <c r="U232" s="265"/>
      <c r="V232" s="265"/>
      <c r="W232" s="7"/>
      <c r="Y232" s="459" t="s">
        <v>845</v>
      </c>
      <c r="AB232" s="460" t="s">
        <v>846</v>
      </c>
      <c r="AC232" s="208"/>
      <c r="AD232" s="208"/>
      <c r="AH232" s="209"/>
      <c r="AI232" s="209"/>
      <c r="AJ232" s="209"/>
      <c r="AK232" s="209"/>
      <c r="AR232" s="198"/>
      <c r="AS232" s="7"/>
      <c r="AT232" s="7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190"/>
      <c r="HH232" s="313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</row>
    <row r="233" spans="1:264" s="199" customFormat="1" ht="14.25" customHeight="1" x14ac:dyDescent="0.25">
      <c r="A233" s="196"/>
      <c r="B233" s="7" t="s">
        <v>768</v>
      </c>
      <c r="C233" s="7" t="s">
        <v>273</v>
      </c>
      <c r="D233" s="451" t="s">
        <v>542</v>
      </c>
      <c r="E233" s="197" t="s">
        <v>828</v>
      </c>
      <c r="F233" s="452" t="s">
        <v>173</v>
      </c>
      <c r="G233" s="453" t="s">
        <v>544</v>
      </c>
      <c r="H233" s="315"/>
      <c r="I233" s="271">
        <v>25</v>
      </c>
      <c r="L233" s="454" t="s">
        <v>847</v>
      </c>
      <c r="M233" s="199">
        <v>2</v>
      </c>
      <c r="N233" s="455"/>
      <c r="O233" s="213"/>
      <c r="P233" s="229"/>
      <c r="Q233" s="265"/>
      <c r="R233" s="198"/>
      <c r="S233" s="198"/>
      <c r="T233" s="198"/>
      <c r="U233" s="265"/>
      <c r="V233" s="265"/>
      <c r="W233" s="7"/>
      <c r="Y233" s="461" t="s">
        <v>848</v>
      </c>
      <c r="AB233" s="460" t="s">
        <v>849</v>
      </c>
      <c r="AC233" s="208"/>
      <c r="AD233" s="208"/>
      <c r="AH233" s="417"/>
      <c r="AI233" s="209"/>
      <c r="AJ233" s="209"/>
      <c r="AK233" s="209"/>
      <c r="AR233" s="198"/>
      <c r="AS233" s="7"/>
      <c r="AT233" s="7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190"/>
      <c r="HH233" s="313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</row>
    <row r="234" spans="1:264" s="185" customFormat="1" ht="14.25" customHeight="1" x14ac:dyDescent="0.25">
      <c r="A234" s="196"/>
      <c r="B234" s="7" t="s">
        <v>694</v>
      </c>
      <c r="C234" s="7" t="s">
        <v>273</v>
      </c>
      <c r="D234" s="7" t="s">
        <v>274</v>
      </c>
      <c r="E234" s="197"/>
      <c r="F234" s="452" t="s">
        <v>722</v>
      </c>
      <c r="G234" s="453" t="s">
        <v>544</v>
      </c>
      <c r="H234" s="315"/>
      <c r="I234" s="271">
        <v>22</v>
      </c>
      <c r="J234" s="199"/>
      <c r="K234" s="199"/>
      <c r="L234" s="329" t="s">
        <v>807</v>
      </c>
      <c r="M234" s="199"/>
      <c r="N234" s="455" t="s">
        <v>763</v>
      </c>
      <c r="O234" s="213" t="s">
        <v>181</v>
      </c>
      <c r="P234" s="229" t="s">
        <v>179</v>
      </c>
      <c r="Q234" s="265"/>
      <c r="R234" s="198"/>
      <c r="S234" s="198"/>
      <c r="T234" s="198"/>
      <c r="U234" s="265"/>
      <c r="V234" s="265"/>
      <c r="W234" s="7"/>
      <c r="X234" s="199"/>
      <c r="Y234" s="461" t="s">
        <v>850</v>
      </c>
      <c r="Z234" s="199"/>
      <c r="AA234" s="199"/>
      <c r="AB234" s="460"/>
      <c r="AC234" s="208"/>
      <c r="AD234" s="208"/>
      <c r="AE234" s="199"/>
      <c r="AF234" s="199"/>
      <c r="AG234" s="199"/>
      <c r="AH234" s="462"/>
      <c r="AI234" s="462"/>
      <c r="AJ234" s="462"/>
      <c r="AK234" s="462"/>
      <c r="AR234" s="463"/>
      <c r="AS234" s="186"/>
      <c r="AT234" s="186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186"/>
      <c r="HH234" s="186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</row>
    <row r="235" spans="1:264" s="185" customFormat="1" ht="14.25" customHeight="1" x14ac:dyDescent="0.25">
      <c r="A235" s="196"/>
      <c r="B235" s="7" t="s">
        <v>694</v>
      </c>
      <c r="C235" s="7" t="s">
        <v>273</v>
      </c>
      <c r="D235" s="7" t="s">
        <v>274</v>
      </c>
      <c r="E235" s="197"/>
      <c r="F235" s="452" t="s">
        <v>722</v>
      </c>
      <c r="G235" s="453" t="s">
        <v>544</v>
      </c>
      <c r="H235" s="315"/>
      <c r="I235" s="271">
        <v>22</v>
      </c>
      <c r="J235" s="199"/>
      <c r="K235" s="199"/>
      <c r="L235" s="329" t="s">
        <v>809</v>
      </c>
      <c r="M235" s="199"/>
      <c r="N235" s="455" t="s">
        <v>763</v>
      </c>
      <c r="O235" s="213" t="s">
        <v>181</v>
      </c>
      <c r="P235" s="229" t="s">
        <v>179</v>
      </c>
      <c r="Q235" s="265"/>
      <c r="R235" s="198"/>
      <c r="S235" s="198"/>
      <c r="T235" s="198"/>
      <c r="U235" s="265"/>
      <c r="V235" s="265"/>
      <c r="W235" s="7"/>
      <c r="X235" s="199"/>
      <c r="Y235" s="461" t="s">
        <v>696</v>
      </c>
      <c r="Z235" s="199"/>
      <c r="AA235" s="199"/>
      <c r="AB235" s="460" t="s">
        <v>851</v>
      </c>
      <c r="AC235" s="208"/>
      <c r="AD235" s="208"/>
      <c r="AE235" s="199"/>
      <c r="AF235" s="199"/>
      <c r="AG235" s="199"/>
      <c r="AH235" s="462"/>
      <c r="AI235" s="462"/>
      <c r="AJ235" s="462"/>
      <c r="AK235" s="462"/>
      <c r="AR235" s="463"/>
      <c r="AS235" s="186"/>
      <c r="AT235" s="186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186"/>
      <c r="HH235" s="186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</row>
    <row r="236" spans="1:264" s="185" customFormat="1" ht="14.25" customHeight="1" x14ac:dyDescent="0.25">
      <c r="A236" s="196"/>
      <c r="B236" s="7" t="s">
        <v>694</v>
      </c>
      <c r="C236" s="7" t="s">
        <v>273</v>
      </c>
      <c r="D236" s="7" t="s">
        <v>274</v>
      </c>
      <c r="E236" s="197"/>
      <c r="F236" s="452" t="s">
        <v>722</v>
      </c>
      <c r="G236" s="453" t="s">
        <v>544</v>
      </c>
      <c r="H236" s="315"/>
      <c r="I236" s="271">
        <v>22</v>
      </c>
      <c r="J236" s="199"/>
      <c r="K236" s="199"/>
      <c r="L236" s="329" t="s">
        <v>812</v>
      </c>
      <c r="M236" s="199"/>
      <c r="N236" s="455" t="s">
        <v>852</v>
      </c>
      <c r="O236" s="213" t="s">
        <v>182</v>
      </c>
      <c r="P236" s="229" t="s">
        <v>724</v>
      </c>
      <c r="Q236" s="265"/>
      <c r="R236" s="198"/>
      <c r="S236" s="198"/>
      <c r="T236" s="198"/>
      <c r="U236" s="265"/>
      <c r="V236" s="265"/>
      <c r="W236" s="7"/>
      <c r="X236" s="199"/>
      <c r="Y236" s="461" t="s">
        <v>246</v>
      </c>
      <c r="Z236" s="199"/>
      <c r="AA236" s="199"/>
      <c r="AB236" s="460"/>
      <c r="AC236" s="208"/>
      <c r="AD236" s="208"/>
      <c r="AE236" s="199"/>
      <c r="AF236" s="199"/>
      <c r="AG236" s="199"/>
      <c r="AH236" s="462"/>
      <c r="AI236" s="462"/>
      <c r="AJ236" s="462"/>
      <c r="AK236" s="462"/>
      <c r="AR236" s="463"/>
      <c r="AS236" s="186"/>
      <c r="AT236" s="186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186"/>
      <c r="HH236" s="186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</row>
    <row r="237" spans="1:264" s="185" customFormat="1" ht="14.25" customHeight="1" x14ac:dyDescent="0.25">
      <c r="A237" s="196"/>
      <c r="B237" s="7" t="s">
        <v>694</v>
      </c>
      <c r="C237" s="7" t="s">
        <v>273</v>
      </c>
      <c r="D237" s="7" t="s">
        <v>274</v>
      </c>
      <c r="E237" s="197"/>
      <c r="F237" s="452" t="s">
        <v>722</v>
      </c>
      <c r="G237" s="453" t="s">
        <v>544</v>
      </c>
      <c r="H237" s="315"/>
      <c r="I237" s="271">
        <v>22</v>
      </c>
      <c r="J237" s="199"/>
      <c r="K237" s="199"/>
      <c r="L237" s="329" t="s">
        <v>815</v>
      </c>
      <c r="M237" s="199"/>
      <c r="N237" s="455"/>
      <c r="O237" s="213"/>
      <c r="P237" s="229"/>
      <c r="Q237" s="265"/>
      <c r="R237" s="198"/>
      <c r="S237" s="198"/>
      <c r="T237" s="198"/>
      <c r="U237" s="265"/>
      <c r="V237" s="265"/>
      <c r="W237" s="7"/>
      <c r="X237" s="199"/>
      <c r="Y237" s="456" t="s">
        <v>853</v>
      </c>
      <c r="Z237" s="199"/>
      <c r="AA237" s="199"/>
      <c r="AB237" s="456" t="s">
        <v>854</v>
      </c>
      <c r="AC237" s="208"/>
      <c r="AD237" s="208"/>
      <c r="AE237" s="199"/>
      <c r="AF237" s="199"/>
      <c r="AG237" s="199"/>
      <c r="AH237" s="462"/>
      <c r="AI237" s="462"/>
      <c r="AJ237" s="462"/>
      <c r="AK237" s="462"/>
      <c r="AR237" s="463"/>
      <c r="AS237" s="186"/>
      <c r="AT237" s="186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186"/>
      <c r="HH237" s="186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</row>
    <row r="238" spans="1:264" s="185" customFormat="1" ht="14.25" customHeight="1" x14ac:dyDescent="0.25">
      <c r="A238" s="196"/>
      <c r="B238" s="7" t="s">
        <v>694</v>
      </c>
      <c r="C238" s="7" t="s">
        <v>273</v>
      </c>
      <c r="D238" s="7" t="s">
        <v>274</v>
      </c>
      <c r="E238" s="197"/>
      <c r="F238" s="452" t="s">
        <v>722</v>
      </c>
      <c r="G238" s="453" t="s">
        <v>544</v>
      </c>
      <c r="H238" s="315"/>
      <c r="I238" s="271">
        <v>22</v>
      </c>
      <c r="J238" s="199"/>
      <c r="K238" s="199"/>
      <c r="L238" s="329" t="s">
        <v>819</v>
      </c>
      <c r="M238" s="199"/>
      <c r="N238" s="455"/>
      <c r="O238" s="213"/>
      <c r="P238" s="229"/>
      <c r="Q238" s="265"/>
      <c r="R238" s="198"/>
      <c r="S238" s="198"/>
      <c r="T238" s="198"/>
      <c r="U238" s="265"/>
      <c r="V238" s="265"/>
      <c r="W238" s="7"/>
      <c r="X238" s="199"/>
      <c r="Y238" s="461" t="s">
        <v>855</v>
      </c>
      <c r="Z238" s="199"/>
      <c r="AA238" s="199"/>
      <c r="AB238" s="456" t="s">
        <v>856</v>
      </c>
      <c r="AC238" s="208"/>
      <c r="AD238" s="208"/>
      <c r="AE238" s="199"/>
      <c r="AF238" s="199"/>
      <c r="AG238" s="199"/>
      <c r="AH238" s="462"/>
      <c r="AI238" s="462"/>
      <c r="AJ238" s="462"/>
      <c r="AK238" s="462"/>
      <c r="AR238" s="463"/>
      <c r="AS238" s="186"/>
      <c r="AT238" s="186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186"/>
      <c r="HH238" s="186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</row>
    <row r="239" spans="1:264" s="185" customFormat="1" ht="14.25" customHeight="1" x14ac:dyDescent="0.25">
      <c r="A239" s="196"/>
      <c r="B239" s="7" t="s">
        <v>694</v>
      </c>
      <c r="C239" s="7" t="s">
        <v>273</v>
      </c>
      <c r="D239" s="7" t="s">
        <v>274</v>
      </c>
      <c r="E239" s="197"/>
      <c r="F239" s="452" t="s">
        <v>722</v>
      </c>
      <c r="G239" s="453" t="s">
        <v>544</v>
      </c>
      <c r="H239" s="315"/>
      <c r="I239" s="271">
        <v>22</v>
      </c>
      <c r="J239" s="199"/>
      <c r="K239" s="199"/>
      <c r="L239" s="329" t="s">
        <v>829</v>
      </c>
      <c r="M239" s="199"/>
      <c r="N239" s="455"/>
      <c r="O239" s="213"/>
      <c r="P239" s="229"/>
      <c r="Q239" s="265"/>
      <c r="R239" s="198"/>
      <c r="S239" s="198"/>
      <c r="T239" s="198"/>
      <c r="U239" s="265"/>
      <c r="V239" s="265"/>
      <c r="W239" s="7"/>
      <c r="X239" s="199"/>
      <c r="Y239" s="459" t="s">
        <v>857</v>
      </c>
      <c r="Z239" s="199"/>
      <c r="AA239" s="199"/>
      <c r="AB239" s="456" t="s">
        <v>858</v>
      </c>
      <c r="AC239" s="208"/>
      <c r="AD239" s="208"/>
      <c r="AE239" s="199"/>
      <c r="AF239" s="199"/>
      <c r="AG239" s="199"/>
      <c r="AH239" s="462"/>
      <c r="AI239" s="462"/>
      <c r="AJ239" s="462"/>
      <c r="AK239" s="462"/>
      <c r="AR239" s="463"/>
      <c r="AS239" s="186"/>
      <c r="AT239" s="186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186"/>
      <c r="HH239" s="186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</row>
    <row r="240" spans="1:264" s="185" customFormat="1" ht="14.25" customHeight="1" x14ac:dyDescent="0.25">
      <c r="A240" s="196"/>
      <c r="B240" s="7" t="s">
        <v>694</v>
      </c>
      <c r="C240" s="7" t="s">
        <v>273</v>
      </c>
      <c r="D240" s="7" t="s">
        <v>274</v>
      </c>
      <c r="E240" s="197"/>
      <c r="F240" s="452" t="s">
        <v>722</v>
      </c>
      <c r="G240" s="453" t="s">
        <v>544</v>
      </c>
      <c r="H240" s="315"/>
      <c r="I240" s="271">
        <v>22</v>
      </c>
      <c r="J240" s="199"/>
      <c r="K240" s="199"/>
      <c r="L240" s="329" t="s">
        <v>832</v>
      </c>
      <c r="M240" s="199"/>
      <c r="N240" s="455"/>
      <c r="O240" s="213"/>
      <c r="P240" s="229"/>
      <c r="Q240" s="265"/>
      <c r="R240" s="198"/>
      <c r="S240" s="198"/>
      <c r="T240" s="198"/>
      <c r="U240" s="265"/>
      <c r="V240" s="265"/>
      <c r="W240" s="7"/>
      <c r="X240" s="199"/>
      <c r="Y240" s="461" t="s">
        <v>859</v>
      </c>
      <c r="Z240" s="199"/>
      <c r="AA240" s="199"/>
      <c r="AB240" s="456" t="s">
        <v>858</v>
      </c>
      <c r="AC240" s="208"/>
      <c r="AD240" s="208"/>
      <c r="AE240" s="199"/>
      <c r="AF240" s="199"/>
      <c r="AG240" s="199"/>
      <c r="AH240" s="462"/>
      <c r="AI240" s="462"/>
      <c r="AJ240" s="462"/>
      <c r="AK240" s="462"/>
      <c r="AR240" s="463"/>
      <c r="AS240" s="186"/>
      <c r="AT240" s="186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186"/>
      <c r="HH240" s="186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</row>
    <row r="241" spans="1:264" s="185" customFormat="1" ht="14.25" customHeight="1" x14ac:dyDescent="0.25">
      <c r="A241" s="196"/>
      <c r="B241" s="7" t="s">
        <v>694</v>
      </c>
      <c r="C241" s="7" t="s">
        <v>273</v>
      </c>
      <c r="D241" s="7" t="s">
        <v>274</v>
      </c>
      <c r="E241" s="197"/>
      <c r="F241" s="452" t="s">
        <v>722</v>
      </c>
      <c r="G241" s="453" t="s">
        <v>544</v>
      </c>
      <c r="H241" s="315"/>
      <c r="I241" s="271">
        <v>22</v>
      </c>
      <c r="J241" s="199"/>
      <c r="K241" s="199"/>
      <c r="L241" s="329" t="s">
        <v>567</v>
      </c>
      <c r="M241" s="199"/>
      <c r="N241" s="455"/>
      <c r="O241" s="213"/>
      <c r="P241" s="229"/>
      <c r="Q241" s="265"/>
      <c r="R241" s="198"/>
      <c r="S241" s="198"/>
      <c r="T241" s="198"/>
      <c r="U241" s="265"/>
      <c r="V241" s="265"/>
      <c r="W241" s="7"/>
      <c r="X241" s="199"/>
      <c r="Y241" s="459" t="s">
        <v>860</v>
      </c>
      <c r="Z241" s="199"/>
      <c r="AA241" s="199"/>
      <c r="AB241" s="460" t="s">
        <v>861</v>
      </c>
      <c r="AC241" s="208"/>
      <c r="AD241" s="208"/>
      <c r="AE241" s="199"/>
      <c r="AF241" s="199"/>
      <c r="AG241" s="199"/>
      <c r="AH241" s="462"/>
      <c r="AI241" s="462"/>
      <c r="AJ241" s="462"/>
      <c r="AK241" s="462"/>
      <c r="AR241" s="463"/>
      <c r="AS241" s="186"/>
      <c r="AT241" s="186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186"/>
      <c r="HH241" s="186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</row>
    <row r="242" spans="1:264" s="185" customFormat="1" ht="14.25" customHeight="1" x14ac:dyDescent="0.25">
      <c r="A242" s="196"/>
      <c r="B242" s="7" t="s">
        <v>694</v>
      </c>
      <c r="C242" s="7" t="s">
        <v>273</v>
      </c>
      <c r="D242" s="7" t="s">
        <v>274</v>
      </c>
      <c r="E242" s="197"/>
      <c r="F242" s="452" t="s">
        <v>722</v>
      </c>
      <c r="G242" s="453" t="s">
        <v>544</v>
      </c>
      <c r="H242" s="315"/>
      <c r="I242" s="271">
        <v>22</v>
      </c>
      <c r="J242" s="199"/>
      <c r="K242" s="199"/>
      <c r="L242" s="329" t="s">
        <v>826</v>
      </c>
      <c r="M242" s="199"/>
      <c r="N242" s="455"/>
      <c r="O242" s="213"/>
      <c r="P242" s="229"/>
      <c r="Q242" s="265"/>
      <c r="R242" s="198"/>
      <c r="S242" s="198"/>
      <c r="T242" s="198"/>
      <c r="U242" s="265"/>
      <c r="V242" s="265"/>
      <c r="W242" s="7"/>
      <c r="X242" s="199"/>
      <c r="Y242" s="458" t="s">
        <v>862</v>
      </c>
      <c r="Z242" s="199"/>
      <c r="AA242" s="199"/>
      <c r="AB242" s="460" t="s">
        <v>861</v>
      </c>
      <c r="AC242" s="208"/>
      <c r="AD242" s="208"/>
      <c r="AE242" s="199"/>
      <c r="AF242" s="199"/>
      <c r="AG242" s="199"/>
      <c r="AH242" s="462"/>
      <c r="AI242" s="462"/>
      <c r="AJ242" s="462"/>
      <c r="AK242" s="462"/>
      <c r="AR242" s="463"/>
      <c r="AS242" s="186"/>
      <c r="AT242" s="186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186"/>
      <c r="HH242" s="186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</row>
    <row r="244" spans="1:264" ht="14.25" customHeight="1" x14ac:dyDescent="0.25"/>
    <row r="246" spans="1:264" ht="26.25" customHeight="1" x14ac:dyDescent="0.25">
      <c r="N246" s="189" t="s">
        <v>148</v>
      </c>
      <c r="O246" s="189"/>
      <c r="P246" s="189" t="s">
        <v>187</v>
      </c>
      <c r="Q246" s="189"/>
      <c r="R246" s="189" t="s">
        <v>162</v>
      </c>
      <c r="S246" s="189"/>
      <c r="T246" s="189"/>
      <c r="U246" s="189"/>
      <c r="V246" s="189"/>
      <c r="W246" s="189"/>
      <c r="X246" s="189"/>
      <c r="Y246" s="189" t="s">
        <v>863</v>
      </c>
      <c r="Z246" s="189"/>
      <c r="AA246" s="189"/>
      <c r="AB246" s="189"/>
      <c r="AC246" s="465"/>
      <c r="AD246" s="465"/>
      <c r="AE246" s="189"/>
      <c r="AF246" s="189"/>
      <c r="AG246" s="189" t="s">
        <v>970</v>
      </c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465"/>
      <c r="AS246" s="465"/>
      <c r="AT246" s="465"/>
      <c r="AU246" s="189"/>
      <c r="AV246" s="189"/>
      <c r="AW246" s="189"/>
      <c r="AX246" s="189"/>
      <c r="AY246" s="189"/>
      <c r="AZ246" s="189"/>
      <c r="BA246" s="189" t="s">
        <v>253</v>
      </c>
      <c r="BB246" s="189" t="s">
        <v>188</v>
      </c>
      <c r="BC246" s="189" t="s">
        <v>864</v>
      </c>
      <c r="BD246" s="189" t="s">
        <v>165</v>
      </c>
      <c r="BE246" s="189" t="s">
        <v>971</v>
      </c>
    </row>
    <row r="247" spans="1:264" ht="14.25" customHeight="1" x14ac:dyDescent="0.25">
      <c r="N247" s="198" t="s">
        <v>865</v>
      </c>
      <c r="O247" s="7"/>
      <c r="P247" s="7" t="s">
        <v>254</v>
      </c>
      <c r="Q247" s="7"/>
      <c r="R247" s="466">
        <v>29000</v>
      </c>
      <c r="S247" s="7"/>
      <c r="T247" s="7"/>
      <c r="U247" s="7"/>
      <c r="V247" s="7"/>
      <c r="W247" s="7"/>
      <c r="X247" s="199"/>
      <c r="Y247" s="198" t="s">
        <v>866</v>
      </c>
      <c r="Z247" s="7"/>
      <c r="AA247" s="7"/>
      <c r="AB247" s="198"/>
      <c r="AC247" s="200"/>
      <c r="AD247" s="200"/>
      <c r="AE247" s="7"/>
      <c r="AF247" s="7"/>
      <c r="AG247" s="7">
        <f>+AG116+AG117</f>
        <v>24</v>
      </c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200"/>
      <c r="AS247" s="200"/>
      <c r="AT247" s="200"/>
      <c r="AU247" s="7"/>
      <c r="AV247" s="7"/>
      <c r="AW247" s="7"/>
      <c r="AX247" s="7"/>
      <c r="AY247" s="7"/>
      <c r="AZ247" s="7"/>
      <c r="BA247" s="466">
        <f>100000+95000</f>
        <v>195000</v>
      </c>
      <c r="BB247" s="466">
        <v>0</v>
      </c>
      <c r="BC247" s="466">
        <f>+(R247+BB247)*AG247</f>
        <v>696000</v>
      </c>
      <c r="BD247" s="466">
        <f>+BA247+BC247</f>
        <v>891000</v>
      </c>
      <c r="BE247" s="7">
        <v>0</v>
      </c>
    </row>
    <row r="248" spans="1:264" ht="14.25" customHeight="1" x14ac:dyDescent="0.25">
      <c r="N248" s="198" t="s">
        <v>867</v>
      </c>
      <c r="O248" s="7"/>
      <c r="P248" s="7" t="s">
        <v>254</v>
      </c>
      <c r="Q248" s="7"/>
      <c r="R248" s="466">
        <v>29000</v>
      </c>
      <c r="S248" s="7"/>
      <c r="T248" s="7"/>
      <c r="U248" s="7"/>
      <c r="V248" s="7"/>
      <c r="W248" s="7"/>
      <c r="X248" s="199"/>
      <c r="Z248" s="7"/>
      <c r="AA248" s="7"/>
      <c r="AB248" s="198"/>
      <c r="AC248" s="200"/>
      <c r="AD248" s="200"/>
      <c r="AE248" s="7"/>
      <c r="AF248" s="7"/>
      <c r="AG248" s="7">
        <f>+AG67</f>
        <v>8</v>
      </c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200"/>
      <c r="AS248" s="200"/>
      <c r="AT248" s="200"/>
      <c r="AU248" s="7"/>
      <c r="AV248" s="7"/>
      <c r="AW248" s="7"/>
      <c r="AX248" s="7"/>
      <c r="AY248" s="7"/>
      <c r="AZ248" s="7"/>
      <c r="BA248" s="467">
        <v>0</v>
      </c>
      <c r="BB248" s="466">
        <v>0</v>
      </c>
      <c r="BC248" s="466">
        <f t="shared" ref="BC248:BC311" si="56">+(R248+BB248)*AG248</f>
        <v>232000</v>
      </c>
      <c r="BD248" s="466">
        <f t="shared" ref="BD248:BD311" si="57">+BA248+BC248</f>
        <v>232000</v>
      </c>
      <c r="BE248" s="7">
        <v>0</v>
      </c>
    </row>
    <row r="249" spans="1:264" ht="27.75" customHeight="1" x14ac:dyDescent="0.25">
      <c r="N249" s="198" t="s">
        <v>868</v>
      </c>
      <c r="O249" s="7"/>
      <c r="P249" s="7" t="s">
        <v>139</v>
      </c>
      <c r="Q249" s="7"/>
      <c r="R249" s="466">
        <v>25700</v>
      </c>
      <c r="S249" s="7"/>
      <c r="T249" s="7"/>
      <c r="U249" s="7"/>
      <c r="V249" s="7"/>
      <c r="W249" s="7"/>
      <c r="X249" s="199"/>
      <c r="Y249" s="198" t="s">
        <v>869</v>
      </c>
      <c r="Z249" s="7"/>
      <c r="AA249" s="7"/>
      <c r="AB249" s="198"/>
      <c r="AC249" s="200"/>
      <c r="AD249" s="200"/>
      <c r="AE249" s="7"/>
      <c r="AF249" s="7"/>
      <c r="AG249" s="7">
        <f>+AG137+AG145+AG160+AG162+AG170+AG176+AG182</f>
        <v>144</v>
      </c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200"/>
      <c r="AS249" s="200"/>
      <c r="AT249" s="200"/>
      <c r="AU249" s="7"/>
      <c r="AV249" s="7"/>
      <c r="AW249" s="7"/>
      <c r="AX249" s="7"/>
      <c r="AY249" s="7"/>
      <c r="AZ249" s="7"/>
      <c r="BA249" s="466">
        <f>+((144000+125000)*2)+((144000+230000)*3)</f>
        <v>1660000</v>
      </c>
      <c r="BB249" s="466">
        <v>0</v>
      </c>
      <c r="BC249" s="466">
        <f t="shared" si="56"/>
        <v>3700800</v>
      </c>
      <c r="BD249" s="466">
        <f t="shared" si="57"/>
        <v>5360800</v>
      </c>
      <c r="BE249" s="7">
        <f>+AG119</f>
        <v>16</v>
      </c>
    </row>
    <row r="250" spans="1:264" ht="14.25" customHeight="1" x14ac:dyDescent="0.25">
      <c r="N250" s="198" t="s">
        <v>870</v>
      </c>
      <c r="O250" s="7"/>
      <c r="P250" s="7" t="s">
        <v>139</v>
      </c>
      <c r="Q250" s="7"/>
      <c r="R250" s="466">
        <v>25700</v>
      </c>
      <c r="S250" s="7"/>
      <c r="T250" s="7"/>
      <c r="U250" s="7"/>
      <c r="V250" s="7"/>
      <c r="W250" s="7"/>
      <c r="X250" s="199"/>
      <c r="Y250" s="198"/>
      <c r="Z250" s="7"/>
      <c r="AA250" s="7"/>
      <c r="AB250" s="198"/>
      <c r="AC250" s="200"/>
      <c r="AD250" s="200"/>
      <c r="AE250" s="7"/>
      <c r="AF250" s="7"/>
      <c r="AG250" s="7">
        <f>+AG177</f>
        <v>24</v>
      </c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200"/>
      <c r="AS250" s="200"/>
      <c r="AT250" s="200"/>
      <c r="AU250" s="7"/>
      <c r="AV250" s="7"/>
      <c r="AW250" s="7"/>
      <c r="AX250" s="7"/>
      <c r="AY250" s="7"/>
      <c r="AZ250" s="7"/>
      <c r="BA250" s="467">
        <v>0</v>
      </c>
      <c r="BB250" s="466">
        <v>0</v>
      </c>
      <c r="BC250" s="466">
        <f t="shared" si="56"/>
        <v>616800</v>
      </c>
      <c r="BD250" s="466">
        <f t="shared" si="57"/>
        <v>616800</v>
      </c>
      <c r="BE250" s="7">
        <v>0</v>
      </c>
    </row>
    <row r="251" spans="1:264" ht="28.5" customHeight="1" x14ac:dyDescent="0.25">
      <c r="N251" s="198" t="s">
        <v>871</v>
      </c>
      <c r="O251" s="7"/>
      <c r="P251" s="7" t="s">
        <v>254</v>
      </c>
      <c r="Q251" s="7"/>
      <c r="R251" s="466">
        <v>29000</v>
      </c>
      <c r="S251" s="7"/>
      <c r="T251" s="7"/>
      <c r="U251" s="7"/>
      <c r="V251" s="7"/>
      <c r="W251" s="7"/>
      <c r="X251" s="199"/>
      <c r="Y251" s="198" t="s">
        <v>872</v>
      </c>
      <c r="Z251" s="7"/>
      <c r="AA251" s="7"/>
      <c r="AB251" s="198"/>
      <c r="AC251" s="200"/>
      <c r="AD251" s="200"/>
      <c r="AE251" s="7"/>
      <c r="AF251" s="7"/>
      <c r="AG251" s="7">
        <f>+AG109+AG110+AG123+AG125</f>
        <v>144</v>
      </c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200"/>
      <c r="AS251" s="200"/>
      <c r="AT251" s="200"/>
      <c r="AU251" s="7"/>
      <c r="AV251" s="7"/>
      <c r="AW251" s="7"/>
      <c r="AX251" s="7"/>
      <c r="AY251" s="7"/>
      <c r="AZ251" s="7"/>
      <c r="BA251" s="466">
        <f>+(100000+95000)+(100000+125000)</f>
        <v>420000</v>
      </c>
      <c r="BB251" s="466">
        <v>0</v>
      </c>
      <c r="BC251" s="466">
        <f t="shared" si="56"/>
        <v>4176000</v>
      </c>
      <c r="BD251" s="466">
        <f t="shared" si="57"/>
        <v>4596000</v>
      </c>
      <c r="BE251" s="7">
        <v>0</v>
      </c>
    </row>
    <row r="252" spans="1:264" ht="14.25" customHeight="1" x14ac:dyDescent="0.25">
      <c r="N252" s="198" t="s">
        <v>873</v>
      </c>
      <c r="O252" s="7"/>
      <c r="P252" s="7" t="s">
        <v>139</v>
      </c>
      <c r="Q252" s="7"/>
      <c r="R252" s="466">
        <v>25700</v>
      </c>
      <c r="S252" s="7"/>
      <c r="T252" s="7"/>
      <c r="U252" s="7"/>
      <c r="V252" s="7"/>
      <c r="W252" s="7"/>
      <c r="X252" s="199"/>
      <c r="Y252" s="198"/>
      <c r="Z252" s="7"/>
      <c r="AA252" s="7"/>
      <c r="AB252" s="198"/>
      <c r="AC252" s="200"/>
      <c r="AD252" s="200"/>
      <c r="AE252" s="7"/>
      <c r="AF252" s="7"/>
      <c r="AG252" s="7">
        <f>+AG45+AG46+AG49+AG62+AG65</f>
        <v>176</v>
      </c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200"/>
      <c r="AS252" s="200"/>
      <c r="AT252" s="200"/>
      <c r="AU252" s="7"/>
      <c r="AV252" s="7"/>
      <c r="AW252" s="7"/>
      <c r="AX252" s="7"/>
      <c r="AY252" s="7"/>
      <c r="AZ252" s="7"/>
      <c r="BA252" s="467">
        <v>0</v>
      </c>
      <c r="BB252" s="466">
        <v>0</v>
      </c>
      <c r="BC252" s="466">
        <f t="shared" si="56"/>
        <v>4523200</v>
      </c>
      <c r="BD252" s="466">
        <f t="shared" si="57"/>
        <v>4523200</v>
      </c>
      <c r="BE252" s="7">
        <f>+AG192+AG214+AG215</f>
        <v>48</v>
      </c>
    </row>
    <row r="253" spans="1:264" ht="14.25" customHeight="1" x14ac:dyDescent="0.25">
      <c r="N253" s="198" t="s">
        <v>874</v>
      </c>
      <c r="O253" s="7"/>
      <c r="P253" s="7" t="s">
        <v>255</v>
      </c>
      <c r="Q253" s="7"/>
      <c r="R253" s="466">
        <v>27000</v>
      </c>
      <c r="S253" s="7"/>
      <c r="T253" s="7"/>
      <c r="U253" s="7"/>
      <c r="V253" s="7"/>
      <c r="W253" s="7"/>
      <c r="X253" s="199"/>
      <c r="Y253" s="198"/>
      <c r="Z253" s="7"/>
      <c r="AA253" s="7"/>
      <c r="AB253" s="198"/>
      <c r="AC253" s="200"/>
      <c r="AD253" s="200"/>
      <c r="AE253" s="7"/>
      <c r="AF253" s="7"/>
      <c r="AG253" s="7">
        <f>+AG186+AG191</f>
        <v>80</v>
      </c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200"/>
      <c r="AS253" s="200"/>
      <c r="AT253" s="200"/>
      <c r="AU253" s="7"/>
      <c r="AV253" s="7"/>
      <c r="AW253" s="7"/>
      <c r="AX253" s="7"/>
      <c r="AY253" s="7"/>
      <c r="AZ253" s="7"/>
      <c r="BA253" s="467">
        <v>0</v>
      </c>
      <c r="BB253" s="466">
        <v>0</v>
      </c>
      <c r="BC253" s="466">
        <f t="shared" si="56"/>
        <v>2160000</v>
      </c>
      <c r="BD253" s="466">
        <f t="shared" si="57"/>
        <v>2160000</v>
      </c>
      <c r="BE253" s="7">
        <v>0</v>
      </c>
    </row>
    <row r="254" spans="1:264" ht="14.25" customHeight="1" x14ac:dyDescent="0.25">
      <c r="N254" s="198" t="s">
        <v>875</v>
      </c>
      <c r="O254" s="7"/>
      <c r="P254" s="7" t="s">
        <v>139</v>
      </c>
      <c r="Q254" s="7"/>
      <c r="R254" s="466">
        <v>25700</v>
      </c>
      <c r="S254" s="7"/>
      <c r="T254" s="7"/>
      <c r="U254" s="7"/>
      <c r="V254" s="7"/>
      <c r="W254" s="7"/>
      <c r="X254" s="199"/>
      <c r="Y254" s="198" t="s">
        <v>876</v>
      </c>
      <c r="Z254" s="7"/>
      <c r="AA254" s="7"/>
      <c r="AB254" s="198"/>
      <c r="AC254" s="200"/>
      <c r="AD254" s="200"/>
      <c r="AE254" s="7"/>
      <c r="AF254" s="7"/>
      <c r="AG254" s="7">
        <f>+AG132+AG193</f>
        <v>64</v>
      </c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200"/>
      <c r="AS254" s="200"/>
      <c r="AT254" s="200"/>
      <c r="AU254" s="7"/>
      <c r="AV254" s="7"/>
      <c r="AW254" s="7"/>
      <c r="AX254" s="7"/>
      <c r="AY254" s="7"/>
      <c r="AZ254" s="7"/>
      <c r="BA254" s="466">
        <f>52000+190000</f>
        <v>242000</v>
      </c>
      <c r="BB254" s="466">
        <v>0</v>
      </c>
      <c r="BC254" s="466">
        <f t="shared" si="56"/>
        <v>1644800</v>
      </c>
      <c r="BD254" s="466">
        <f t="shared" si="57"/>
        <v>1886800</v>
      </c>
      <c r="BE254" s="7">
        <v>0</v>
      </c>
    </row>
    <row r="255" spans="1:264" ht="14.25" customHeight="1" x14ac:dyDescent="0.25">
      <c r="N255" s="198" t="s">
        <v>877</v>
      </c>
      <c r="O255" s="7"/>
      <c r="P255" s="7" t="s">
        <v>139</v>
      </c>
      <c r="Q255" s="7"/>
      <c r="R255" s="466">
        <v>25700</v>
      </c>
      <c r="S255" s="7"/>
      <c r="T255" s="7"/>
      <c r="U255" s="7"/>
      <c r="V255" s="7"/>
      <c r="W255" s="7"/>
      <c r="X255" s="199"/>
      <c r="Y255" s="198"/>
      <c r="Z255" s="7"/>
      <c r="AA255" s="7"/>
      <c r="AB255" s="198"/>
      <c r="AC255" s="200"/>
      <c r="AD255" s="200"/>
      <c r="AE255" s="7"/>
      <c r="AF255" s="7"/>
      <c r="AG255" s="7">
        <f>+AG118+AG120+AG127</f>
        <v>80</v>
      </c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200"/>
      <c r="AS255" s="200"/>
      <c r="AT255" s="200"/>
      <c r="AU255" s="7"/>
      <c r="AV255" s="7"/>
      <c r="AW255" s="7"/>
      <c r="AX255" s="7"/>
      <c r="AY255" s="7"/>
      <c r="AZ255" s="7"/>
      <c r="BA255" s="467">
        <v>0</v>
      </c>
      <c r="BB255" s="466">
        <v>0</v>
      </c>
      <c r="BC255" s="466">
        <f t="shared" si="56"/>
        <v>2056000</v>
      </c>
      <c r="BD255" s="466">
        <f t="shared" si="57"/>
        <v>2056000</v>
      </c>
      <c r="BE255" s="7">
        <v>0</v>
      </c>
    </row>
    <row r="256" spans="1:264" ht="14.25" customHeight="1" x14ac:dyDescent="0.25">
      <c r="N256" s="198" t="s">
        <v>878</v>
      </c>
      <c r="O256" s="7"/>
      <c r="P256" s="7" t="s">
        <v>254</v>
      </c>
      <c r="Q256" s="7"/>
      <c r="R256" s="466">
        <v>29000</v>
      </c>
      <c r="S256" s="7"/>
      <c r="T256" s="7"/>
      <c r="U256" s="7"/>
      <c r="V256" s="7"/>
      <c r="W256" s="7"/>
      <c r="X256" s="199"/>
      <c r="Y256" s="198"/>
      <c r="Z256" s="7"/>
      <c r="AA256" s="7"/>
      <c r="AB256" s="198"/>
      <c r="AC256" s="200"/>
      <c r="AD256" s="200"/>
      <c r="AE256" s="7"/>
      <c r="AF256" s="7"/>
      <c r="AG256" s="7">
        <f>+AG7</f>
        <v>8</v>
      </c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200"/>
      <c r="AS256" s="200"/>
      <c r="AT256" s="200"/>
      <c r="AU256" s="7"/>
      <c r="AV256" s="7"/>
      <c r="AW256" s="7"/>
      <c r="AX256" s="7"/>
      <c r="AY256" s="7"/>
      <c r="AZ256" s="7"/>
      <c r="BA256" s="467">
        <v>0</v>
      </c>
      <c r="BB256" s="466">
        <v>0</v>
      </c>
      <c r="BC256" s="466">
        <f t="shared" si="56"/>
        <v>232000</v>
      </c>
      <c r="BD256" s="466">
        <f t="shared" si="57"/>
        <v>232000</v>
      </c>
      <c r="BE256" s="7">
        <v>0</v>
      </c>
    </row>
    <row r="257" spans="14:57" ht="14.25" customHeight="1" x14ac:dyDescent="0.25">
      <c r="N257" s="198" t="s">
        <v>879</v>
      </c>
      <c r="O257" s="7"/>
      <c r="P257" s="7" t="s">
        <v>139</v>
      </c>
      <c r="Q257" s="7"/>
      <c r="R257" s="466">
        <v>25700</v>
      </c>
      <c r="S257" s="7"/>
      <c r="T257" s="7"/>
      <c r="U257" s="7"/>
      <c r="V257" s="7"/>
      <c r="W257" s="7"/>
      <c r="X257" s="199"/>
      <c r="Y257" s="198"/>
      <c r="Z257" s="7"/>
      <c r="AA257" s="7"/>
      <c r="AB257" s="198"/>
      <c r="AC257" s="200"/>
      <c r="AD257" s="200"/>
      <c r="AE257" s="7"/>
      <c r="AF257" s="7"/>
      <c r="AG257" s="7">
        <f>+AG54</f>
        <v>32</v>
      </c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200"/>
      <c r="AS257" s="200"/>
      <c r="AT257" s="200"/>
      <c r="AU257" s="7"/>
      <c r="AV257" s="7"/>
      <c r="AW257" s="7"/>
      <c r="AX257" s="7"/>
      <c r="AY257" s="7"/>
      <c r="AZ257" s="7"/>
      <c r="BA257" s="467">
        <v>0</v>
      </c>
      <c r="BB257" s="466">
        <v>0</v>
      </c>
      <c r="BC257" s="466">
        <f t="shared" si="56"/>
        <v>822400</v>
      </c>
      <c r="BD257" s="466">
        <f t="shared" si="57"/>
        <v>822400</v>
      </c>
      <c r="BE257" s="7">
        <v>0</v>
      </c>
    </row>
    <row r="258" spans="14:57" ht="14.25" customHeight="1" x14ac:dyDescent="0.25">
      <c r="N258" s="198" t="s">
        <v>880</v>
      </c>
      <c r="O258" s="7"/>
      <c r="P258" s="7" t="s">
        <v>139</v>
      </c>
      <c r="Q258" s="7"/>
      <c r="R258" s="466">
        <v>25700</v>
      </c>
      <c r="S258" s="7"/>
      <c r="T258" s="7"/>
      <c r="U258" s="7"/>
      <c r="V258" s="7"/>
      <c r="W258" s="7"/>
      <c r="X258" s="199"/>
      <c r="Y258" s="198"/>
      <c r="Z258" s="7"/>
      <c r="AA258" s="7"/>
      <c r="AB258" s="198"/>
      <c r="AC258" s="200"/>
      <c r="AD258" s="200"/>
      <c r="AE258" s="7"/>
      <c r="AF258" s="7"/>
      <c r="AG258" s="7">
        <f>+AG52</f>
        <v>8</v>
      </c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200"/>
      <c r="AS258" s="200"/>
      <c r="AT258" s="200"/>
      <c r="AU258" s="7"/>
      <c r="AV258" s="7"/>
      <c r="AW258" s="7"/>
      <c r="AX258" s="7"/>
      <c r="AY258" s="7"/>
      <c r="AZ258" s="7"/>
      <c r="BA258" s="467">
        <v>0</v>
      </c>
      <c r="BB258" s="466">
        <v>0</v>
      </c>
      <c r="BC258" s="466">
        <f t="shared" si="56"/>
        <v>205600</v>
      </c>
      <c r="BD258" s="466">
        <f t="shared" si="57"/>
        <v>205600</v>
      </c>
      <c r="BE258" s="7">
        <v>0</v>
      </c>
    </row>
    <row r="259" spans="14:57" ht="14.25" customHeight="1" x14ac:dyDescent="0.25">
      <c r="N259" s="198" t="s">
        <v>881</v>
      </c>
      <c r="O259" s="7"/>
      <c r="P259" s="7" t="s">
        <v>254</v>
      </c>
      <c r="Q259" s="7"/>
      <c r="R259" s="466">
        <v>29000</v>
      </c>
      <c r="S259" s="7"/>
      <c r="T259" s="7"/>
      <c r="U259" s="7"/>
      <c r="V259" s="7"/>
      <c r="W259" s="7"/>
      <c r="X259" s="199"/>
      <c r="Y259" s="198"/>
      <c r="Z259" s="7"/>
      <c r="AA259" s="7"/>
      <c r="AB259" s="198"/>
      <c r="AC259" s="200"/>
      <c r="AD259" s="200"/>
      <c r="AE259" s="7"/>
      <c r="AF259" s="7"/>
      <c r="AG259" s="7">
        <f>+AG8+AG53+AG124+AG139+AG172+AG201</f>
        <v>56</v>
      </c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200"/>
      <c r="AS259" s="200"/>
      <c r="AT259" s="200"/>
      <c r="AU259" s="7"/>
      <c r="AV259" s="7"/>
      <c r="AW259" s="7"/>
      <c r="AX259" s="7"/>
      <c r="AY259" s="7"/>
      <c r="AZ259" s="7"/>
      <c r="BA259" s="467">
        <v>0</v>
      </c>
      <c r="BB259" s="466">
        <v>0</v>
      </c>
      <c r="BC259" s="466">
        <f t="shared" si="56"/>
        <v>1624000</v>
      </c>
      <c r="BD259" s="466">
        <f t="shared" si="57"/>
        <v>1624000</v>
      </c>
      <c r="BE259" s="7">
        <v>0</v>
      </c>
    </row>
    <row r="260" spans="14:57" ht="14.25" customHeight="1" x14ac:dyDescent="0.25">
      <c r="N260" s="198" t="s">
        <v>882</v>
      </c>
      <c r="O260" s="7"/>
      <c r="P260" s="7" t="s">
        <v>255</v>
      </c>
      <c r="Q260" s="7"/>
      <c r="R260" s="466">
        <v>27000</v>
      </c>
      <c r="S260" s="7"/>
      <c r="T260" s="7"/>
      <c r="U260" s="7"/>
      <c r="V260" s="7"/>
      <c r="W260" s="7"/>
      <c r="X260" s="199"/>
      <c r="Y260" s="198"/>
      <c r="Z260" s="7"/>
      <c r="AA260" s="7"/>
      <c r="AB260" s="198"/>
      <c r="AC260" s="200"/>
      <c r="AD260" s="200"/>
      <c r="AE260" s="7"/>
      <c r="AF260" s="7"/>
      <c r="AG260" s="7">
        <f>+AG202+AG207+AG210+AG213+AG217</f>
        <v>80</v>
      </c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200"/>
      <c r="AS260" s="200"/>
      <c r="AT260" s="200"/>
      <c r="AU260" s="7"/>
      <c r="AV260" s="7"/>
      <c r="AW260" s="7"/>
      <c r="AX260" s="7"/>
      <c r="AY260" s="7"/>
      <c r="AZ260" s="7"/>
      <c r="BA260" s="467">
        <v>0</v>
      </c>
      <c r="BB260" s="466">
        <v>0</v>
      </c>
      <c r="BC260" s="466">
        <f t="shared" si="56"/>
        <v>2160000</v>
      </c>
      <c r="BD260" s="466">
        <f t="shared" si="57"/>
        <v>2160000</v>
      </c>
      <c r="BE260" s="7">
        <v>0</v>
      </c>
    </row>
    <row r="261" spans="14:57" ht="14.25" customHeight="1" x14ac:dyDescent="0.25">
      <c r="N261" s="198" t="s">
        <v>883</v>
      </c>
      <c r="O261" s="7"/>
      <c r="P261" s="7" t="s">
        <v>254</v>
      </c>
      <c r="Q261" s="7"/>
      <c r="R261" s="466">
        <v>29000</v>
      </c>
      <c r="S261" s="7"/>
      <c r="T261" s="7"/>
      <c r="U261" s="7"/>
      <c r="V261" s="7"/>
      <c r="W261" s="7"/>
      <c r="X261" s="199"/>
      <c r="Y261" s="198" t="s">
        <v>884</v>
      </c>
      <c r="Z261" s="7"/>
      <c r="AA261" s="7"/>
      <c r="AB261" s="198"/>
      <c r="AC261" s="200"/>
      <c r="AD261" s="200"/>
      <c r="AE261" s="7"/>
      <c r="AF261" s="7"/>
      <c r="AG261" s="7">
        <f>+AG147+AG158</f>
        <v>64</v>
      </c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200"/>
      <c r="AS261" s="200"/>
      <c r="AT261" s="200"/>
      <c r="AU261" s="7"/>
      <c r="AV261" s="7"/>
      <c r="AW261" s="7"/>
      <c r="AX261" s="7"/>
      <c r="AY261" s="7"/>
      <c r="AZ261" s="7"/>
      <c r="BA261" s="466">
        <f>+(230000+18000)*2</f>
        <v>496000</v>
      </c>
      <c r="BB261" s="466">
        <v>0</v>
      </c>
      <c r="BC261" s="466">
        <f t="shared" si="56"/>
        <v>1856000</v>
      </c>
      <c r="BD261" s="466">
        <f t="shared" si="57"/>
        <v>2352000</v>
      </c>
      <c r="BE261" s="7">
        <v>0</v>
      </c>
    </row>
    <row r="262" spans="14:57" ht="14.25" customHeight="1" x14ac:dyDescent="0.25">
      <c r="N262" s="198" t="s">
        <v>885</v>
      </c>
      <c r="O262" s="7"/>
      <c r="P262" s="7" t="s">
        <v>139</v>
      </c>
      <c r="Q262" s="7"/>
      <c r="R262" s="466">
        <v>25700</v>
      </c>
      <c r="S262" s="7"/>
      <c r="T262" s="7"/>
      <c r="U262" s="7"/>
      <c r="V262" s="7"/>
      <c r="W262" s="7"/>
      <c r="X262" s="199"/>
      <c r="Y262" s="198"/>
      <c r="Z262" s="7"/>
      <c r="AA262" s="7"/>
      <c r="AB262" s="198"/>
      <c r="AC262" s="200"/>
      <c r="AD262" s="200"/>
      <c r="AE262" s="7"/>
      <c r="AF262" s="7"/>
      <c r="AG262" s="7">
        <f>+AG104</f>
        <v>8</v>
      </c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200"/>
      <c r="AS262" s="200"/>
      <c r="AT262" s="200"/>
      <c r="AU262" s="7"/>
      <c r="AV262" s="7"/>
      <c r="AW262" s="7"/>
      <c r="AX262" s="7"/>
      <c r="AY262" s="7"/>
      <c r="AZ262" s="7"/>
      <c r="BA262" s="467">
        <v>0</v>
      </c>
      <c r="BB262" s="466">
        <v>0</v>
      </c>
      <c r="BC262" s="466">
        <f t="shared" si="56"/>
        <v>205600</v>
      </c>
      <c r="BD262" s="466">
        <f t="shared" si="57"/>
        <v>205600</v>
      </c>
      <c r="BE262" s="7">
        <v>0</v>
      </c>
    </row>
    <row r="263" spans="14:57" ht="14.25" customHeight="1" x14ac:dyDescent="0.25">
      <c r="N263" s="198" t="s">
        <v>886</v>
      </c>
      <c r="O263" s="7"/>
      <c r="P263" s="7" t="s">
        <v>255</v>
      </c>
      <c r="Q263" s="7"/>
      <c r="R263" s="466">
        <v>27000</v>
      </c>
      <c r="S263" s="7"/>
      <c r="T263" s="7"/>
      <c r="U263" s="7"/>
      <c r="V263" s="7"/>
      <c r="W263" s="7"/>
      <c r="X263" s="199"/>
      <c r="Y263" s="198"/>
      <c r="Z263" s="7"/>
      <c r="AA263" s="7"/>
      <c r="AB263" s="198"/>
      <c r="AC263" s="200"/>
      <c r="AD263" s="200"/>
      <c r="AE263" s="7"/>
      <c r="AF263" s="7"/>
      <c r="AG263" s="7">
        <f>+AG12+AG166+AG209</f>
        <v>56</v>
      </c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200"/>
      <c r="AS263" s="200"/>
      <c r="AT263" s="200"/>
      <c r="AU263" s="7"/>
      <c r="AV263" s="7"/>
      <c r="AW263" s="7"/>
      <c r="AX263" s="7"/>
      <c r="AY263" s="7"/>
      <c r="AZ263" s="7"/>
      <c r="BA263" s="467">
        <v>0</v>
      </c>
      <c r="BB263" s="466">
        <v>0</v>
      </c>
      <c r="BC263" s="466">
        <f t="shared" si="56"/>
        <v>1512000</v>
      </c>
      <c r="BD263" s="466">
        <f t="shared" si="57"/>
        <v>1512000</v>
      </c>
      <c r="BE263" s="7">
        <v>0</v>
      </c>
    </row>
    <row r="264" spans="14:57" ht="14.25" customHeight="1" x14ac:dyDescent="0.25">
      <c r="N264" s="198" t="s">
        <v>887</v>
      </c>
      <c r="O264" s="7"/>
      <c r="P264" s="7" t="s">
        <v>139</v>
      </c>
      <c r="Q264" s="7"/>
      <c r="R264" s="466">
        <v>25700</v>
      </c>
      <c r="S264" s="7"/>
      <c r="T264" s="7"/>
      <c r="U264" s="7"/>
      <c r="V264" s="7"/>
      <c r="W264" s="7"/>
      <c r="X264" s="199"/>
      <c r="Y264" s="198"/>
      <c r="Z264" s="7"/>
      <c r="AA264" s="7"/>
      <c r="AB264" s="198"/>
      <c r="AC264" s="200"/>
      <c r="AD264" s="200"/>
      <c r="AE264" s="7"/>
      <c r="AF264" s="7"/>
      <c r="AG264" s="7">
        <f>+AG195</f>
        <v>8</v>
      </c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200"/>
      <c r="AS264" s="200"/>
      <c r="AT264" s="200"/>
      <c r="AU264" s="7"/>
      <c r="AV264" s="7"/>
      <c r="AW264" s="7"/>
      <c r="AX264" s="7"/>
      <c r="AY264" s="7"/>
      <c r="AZ264" s="7"/>
      <c r="BA264" s="467">
        <v>0</v>
      </c>
      <c r="BB264" s="466">
        <v>0</v>
      </c>
      <c r="BC264" s="466">
        <f t="shared" si="56"/>
        <v>205600</v>
      </c>
      <c r="BD264" s="466">
        <f t="shared" si="57"/>
        <v>205600</v>
      </c>
      <c r="BE264" s="7">
        <v>0</v>
      </c>
    </row>
    <row r="265" spans="14:57" ht="14.25" customHeight="1" x14ac:dyDescent="0.25">
      <c r="N265" s="198" t="s">
        <v>888</v>
      </c>
      <c r="O265" s="7"/>
      <c r="P265" s="7" t="s">
        <v>139</v>
      </c>
      <c r="Q265" s="7"/>
      <c r="R265" s="466">
        <v>25700</v>
      </c>
      <c r="S265" s="7"/>
      <c r="T265" s="7"/>
      <c r="U265" s="7"/>
      <c r="V265" s="7"/>
      <c r="W265" s="7"/>
      <c r="X265" s="199"/>
      <c r="Y265" s="198"/>
      <c r="Z265" s="7"/>
      <c r="AA265" s="7"/>
      <c r="AB265" s="198"/>
      <c r="AC265" s="200"/>
      <c r="AD265" s="200"/>
      <c r="AE265" s="7"/>
      <c r="AF265" s="7"/>
      <c r="AG265" s="7">
        <f>+AG73+AG74+AG77</f>
        <v>80</v>
      </c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200"/>
      <c r="AS265" s="200"/>
      <c r="AT265" s="200"/>
      <c r="AU265" s="7"/>
      <c r="AV265" s="7"/>
      <c r="AW265" s="7"/>
      <c r="AX265" s="7"/>
      <c r="AY265" s="7"/>
      <c r="AZ265" s="7"/>
      <c r="BA265" s="467">
        <v>0</v>
      </c>
      <c r="BB265" s="466">
        <v>0</v>
      </c>
      <c r="BC265" s="466">
        <f t="shared" si="56"/>
        <v>2056000</v>
      </c>
      <c r="BD265" s="466">
        <f t="shared" si="57"/>
        <v>2056000</v>
      </c>
      <c r="BE265" s="7">
        <v>0</v>
      </c>
    </row>
    <row r="266" spans="14:57" ht="14.25" customHeight="1" x14ac:dyDescent="0.25">
      <c r="N266" s="198" t="s">
        <v>889</v>
      </c>
      <c r="O266" s="7"/>
      <c r="P266" s="7" t="s">
        <v>139</v>
      </c>
      <c r="Q266" s="7"/>
      <c r="R266" s="466">
        <v>25700</v>
      </c>
      <c r="S266" s="7"/>
      <c r="T266" s="7"/>
      <c r="U266" s="7"/>
      <c r="V266" s="7"/>
      <c r="W266" s="7"/>
      <c r="X266" s="199"/>
      <c r="Y266" s="198"/>
      <c r="Z266" s="7"/>
      <c r="AA266" s="7"/>
      <c r="AB266" s="198"/>
      <c r="AC266" s="200"/>
      <c r="AD266" s="200"/>
      <c r="AE266" s="7"/>
      <c r="AF266" s="7"/>
      <c r="AG266" s="7">
        <f>+AG26+AG47+AG58+AG144+AG194</f>
        <v>72</v>
      </c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200"/>
      <c r="AS266" s="200"/>
      <c r="AT266" s="200"/>
      <c r="AU266" s="7"/>
      <c r="AV266" s="7"/>
      <c r="AW266" s="7"/>
      <c r="AX266" s="7"/>
      <c r="AY266" s="7"/>
      <c r="AZ266" s="7"/>
      <c r="BA266" s="467">
        <v>0</v>
      </c>
      <c r="BB266" s="466">
        <v>0</v>
      </c>
      <c r="BC266" s="466">
        <f t="shared" si="56"/>
        <v>1850400</v>
      </c>
      <c r="BD266" s="466">
        <f t="shared" si="57"/>
        <v>1850400</v>
      </c>
      <c r="BE266" s="7">
        <v>0</v>
      </c>
    </row>
    <row r="267" spans="14:57" ht="14.25" customHeight="1" x14ac:dyDescent="0.25">
      <c r="N267" s="198" t="s">
        <v>890</v>
      </c>
      <c r="O267" s="7"/>
      <c r="P267" s="7" t="s">
        <v>139</v>
      </c>
      <c r="R267" s="466">
        <v>25700</v>
      </c>
      <c r="Y267" s="198"/>
      <c r="AG267" s="7">
        <f>+AG80</f>
        <v>16</v>
      </c>
      <c r="BA267" s="467">
        <v>0</v>
      </c>
      <c r="BB267" s="466">
        <v>0</v>
      </c>
      <c r="BC267" s="466">
        <f t="shared" si="56"/>
        <v>411200</v>
      </c>
      <c r="BD267" s="466">
        <f t="shared" si="57"/>
        <v>411200</v>
      </c>
      <c r="BE267" s="7">
        <v>0</v>
      </c>
    </row>
    <row r="268" spans="14:57" ht="14.25" customHeight="1" x14ac:dyDescent="0.25">
      <c r="N268" s="198" t="s">
        <v>891</v>
      </c>
      <c r="O268" s="7"/>
      <c r="P268" s="7" t="s">
        <v>255</v>
      </c>
      <c r="R268" s="466">
        <v>27000</v>
      </c>
      <c r="Y268" s="198"/>
      <c r="AG268" s="7">
        <f>+AG130</f>
        <v>16</v>
      </c>
      <c r="BA268" s="467">
        <v>0</v>
      </c>
      <c r="BB268" s="466">
        <v>0</v>
      </c>
      <c r="BC268" s="466">
        <f t="shared" si="56"/>
        <v>432000</v>
      </c>
      <c r="BD268" s="466">
        <f t="shared" si="57"/>
        <v>432000</v>
      </c>
      <c r="BE268" s="7">
        <v>0</v>
      </c>
    </row>
    <row r="269" spans="14:57" ht="14.25" customHeight="1" x14ac:dyDescent="0.25">
      <c r="N269" s="198" t="s">
        <v>892</v>
      </c>
      <c r="O269" s="7"/>
      <c r="P269" s="7" t="s">
        <v>255</v>
      </c>
      <c r="R269" s="466">
        <v>27000</v>
      </c>
      <c r="Y269" s="198" t="s">
        <v>876</v>
      </c>
      <c r="AG269" s="7">
        <f>+AG135+AG212+AG216</f>
        <v>80</v>
      </c>
      <c r="BA269" s="466">
        <v>242000</v>
      </c>
      <c r="BB269" s="466">
        <v>0</v>
      </c>
      <c r="BC269" s="466">
        <f t="shared" si="56"/>
        <v>2160000</v>
      </c>
      <c r="BD269" s="466">
        <f t="shared" si="57"/>
        <v>2402000</v>
      </c>
      <c r="BE269" s="7">
        <v>0</v>
      </c>
    </row>
    <row r="270" spans="14:57" ht="14.25" customHeight="1" x14ac:dyDescent="0.25">
      <c r="N270" s="198" t="s">
        <v>893</v>
      </c>
      <c r="O270" s="7"/>
      <c r="P270" s="7" t="s">
        <v>139</v>
      </c>
      <c r="R270" s="466">
        <v>25700</v>
      </c>
      <c r="Y270" s="198" t="s">
        <v>884</v>
      </c>
      <c r="AG270" s="7">
        <f>+AG86+AG150+AG155+AG161</f>
        <v>112</v>
      </c>
      <c r="BA270" s="466">
        <v>496000</v>
      </c>
      <c r="BB270" s="466">
        <v>0</v>
      </c>
      <c r="BC270" s="466">
        <f t="shared" si="56"/>
        <v>2878400</v>
      </c>
      <c r="BD270" s="466">
        <f t="shared" si="57"/>
        <v>3374400</v>
      </c>
      <c r="BE270" s="7">
        <v>0</v>
      </c>
    </row>
    <row r="271" spans="14:57" ht="14.25" customHeight="1" x14ac:dyDescent="0.25">
      <c r="N271" s="198" t="s">
        <v>894</v>
      </c>
      <c r="O271" s="7"/>
      <c r="P271" s="7" t="s">
        <v>254</v>
      </c>
      <c r="R271" s="466">
        <v>29000</v>
      </c>
      <c r="Y271" s="198"/>
      <c r="AG271" s="7">
        <f>+AG34+AG40+AG56</f>
        <v>88</v>
      </c>
      <c r="BA271" s="466">
        <v>0</v>
      </c>
      <c r="BB271" s="466">
        <v>0</v>
      </c>
      <c r="BC271" s="466">
        <f t="shared" si="56"/>
        <v>2552000</v>
      </c>
      <c r="BD271" s="466">
        <f t="shared" si="57"/>
        <v>2552000</v>
      </c>
      <c r="BE271" s="7">
        <v>0</v>
      </c>
    </row>
    <row r="272" spans="14:57" ht="14.25" customHeight="1" x14ac:dyDescent="0.25">
      <c r="N272" s="198" t="s">
        <v>895</v>
      </c>
      <c r="O272" s="7"/>
      <c r="P272" s="7" t="s">
        <v>139</v>
      </c>
      <c r="R272" s="466">
        <v>25700</v>
      </c>
      <c r="Y272" s="198" t="s">
        <v>896</v>
      </c>
      <c r="AG272" s="7">
        <f>+AG163</f>
        <v>16</v>
      </c>
      <c r="BA272" s="466">
        <f>14000+230000</f>
        <v>244000</v>
      </c>
      <c r="BB272" s="466">
        <v>0</v>
      </c>
      <c r="BC272" s="466">
        <f t="shared" si="56"/>
        <v>411200</v>
      </c>
      <c r="BD272" s="466">
        <f t="shared" si="57"/>
        <v>655200</v>
      </c>
      <c r="BE272" s="7">
        <v>0</v>
      </c>
    </row>
    <row r="273" spans="14:57" ht="14.25" customHeight="1" x14ac:dyDescent="0.25">
      <c r="N273" s="198" t="s">
        <v>973</v>
      </c>
      <c r="O273" s="7"/>
      <c r="P273" s="7" t="s">
        <v>139</v>
      </c>
      <c r="R273" s="466">
        <v>25700</v>
      </c>
      <c r="Y273" s="198"/>
      <c r="AG273" s="7">
        <f>+AG88+AG93</f>
        <v>64</v>
      </c>
      <c r="BA273" s="466">
        <v>0</v>
      </c>
      <c r="BB273" s="466">
        <v>0</v>
      </c>
      <c r="BC273" s="466">
        <f t="shared" si="56"/>
        <v>1644800</v>
      </c>
      <c r="BD273" s="466">
        <f t="shared" si="57"/>
        <v>1644800</v>
      </c>
      <c r="BE273" s="7">
        <v>0</v>
      </c>
    </row>
    <row r="274" spans="14:57" ht="14.25" customHeight="1" x14ac:dyDescent="0.25">
      <c r="N274" s="198" t="s">
        <v>897</v>
      </c>
      <c r="O274" s="7"/>
      <c r="P274" s="7" t="s">
        <v>254</v>
      </c>
      <c r="R274" s="466">
        <v>29000</v>
      </c>
      <c r="Y274" s="198"/>
      <c r="AG274" s="7">
        <f>+AG5+AG15</f>
        <v>128</v>
      </c>
      <c r="BA274" s="466">
        <v>0</v>
      </c>
      <c r="BB274" s="466">
        <v>0</v>
      </c>
      <c r="BC274" s="466">
        <f t="shared" si="56"/>
        <v>3712000</v>
      </c>
      <c r="BD274" s="466">
        <f t="shared" si="57"/>
        <v>3712000</v>
      </c>
      <c r="BE274" s="7">
        <f>+AG128</f>
        <v>48</v>
      </c>
    </row>
    <row r="275" spans="14:57" ht="14.25" customHeight="1" x14ac:dyDescent="0.25">
      <c r="N275" s="198" t="s">
        <v>256</v>
      </c>
      <c r="O275" s="7"/>
      <c r="P275" s="7" t="s">
        <v>254</v>
      </c>
      <c r="R275" s="466">
        <v>29000</v>
      </c>
      <c r="Y275" s="198"/>
      <c r="AG275" s="7">
        <f>+AG4</f>
        <v>16</v>
      </c>
      <c r="BA275" s="466">
        <v>0</v>
      </c>
      <c r="BB275" s="466">
        <v>0</v>
      </c>
      <c r="BC275" s="466">
        <f t="shared" si="56"/>
        <v>464000</v>
      </c>
      <c r="BD275" s="466">
        <f t="shared" si="57"/>
        <v>464000</v>
      </c>
      <c r="BE275" s="7">
        <v>0</v>
      </c>
    </row>
    <row r="276" spans="14:57" ht="14.25" customHeight="1" x14ac:dyDescent="0.25">
      <c r="N276" s="198" t="s">
        <v>898</v>
      </c>
      <c r="O276" s="7"/>
      <c r="P276" s="7" t="s">
        <v>139</v>
      </c>
      <c r="R276" s="466">
        <v>25700</v>
      </c>
      <c r="Y276" s="198"/>
      <c r="AG276" s="7">
        <f>+AG68+AG69</f>
        <v>16</v>
      </c>
      <c r="BA276" s="466">
        <v>0</v>
      </c>
      <c r="BB276" s="466">
        <v>0</v>
      </c>
      <c r="BC276" s="466">
        <f t="shared" si="56"/>
        <v>411200</v>
      </c>
      <c r="BD276" s="466">
        <f t="shared" si="57"/>
        <v>411200</v>
      </c>
      <c r="BE276" s="7">
        <v>0</v>
      </c>
    </row>
    <row r="277" spans="14:57" ht="14.25" customHeight="1" x14ac:dyDescent="0.25">
      <c r="N277" s="198" t="s">
        <v>899</v>
      </c>
      <c r="O277" s="7"/>
      <c r="P277" s="7" t="s">
        <v>255</v>
      </c>
      <c r="R277" s="466">
        <v>27000</v>
      </c>
      <c r="Y277" s="198" t="s">
        <v>900</v>
      </c>
      <c r="AG277" s="7">
        <f>+AG199+AG206</f>
        <v>32</v>
      </c>
      <c r="BA277" s="466">
        <f>242000*2</f>
        <v>484000</v>
      </c>
      <c r="BB277" s="466">
        <v>0</v>
      </c>
      <c r="BC277" s="466">
        <f t="shared" si="56"/>
        <v>864000</v>
      </c>
      <c r="BD277" s="466">
        <f t="shared" si="57"/>
        <v>1348000</v>
      </c>
      <c r="BE277" s="7">
        <v>0</v>
      </c>
    </row>
    <row r="278" spans="14:57" ht="14.25" customHeight="1" x14ac:dyDescent="0.25">
      <c r="N278" s="198" t="s">
        <v>901</v>
      </c>
      <c r="O278" s="7"/>
      <c r="P278" s="7" t="s">
        <v>254</v>
      </c>
      <c r="R278" s="466">
        <v>29000</v>
      </c>
      <c r="Y278" s="198"/>
      <c r="AG278" s="7">
        <f>+AG84+AG154</f>
        <v>48</v>
      </c>
      <c r="BA278" s="466">
        <v>0</v>
      </c>
      <c r="BB278" s="466">
        <v>0</v>
      </c>
      <c r="BC278" s="466">
        <f t="shared" si="56"/>
        <v>1392000</v>
      </c>
      <c r="BD278" s="466">
        <f t="shared" si="57"/>
        <v>1392000</v>
      </c>
      <c r="BE278" s="7">
        <v>0</v>
      </c>
    </row>
    <row r="279" spans="14:57" ht="14.25" customHeight="1" x14ac:dyDescent="0.25">
      <c r="N279" s="198" t="s">
        <v>902</v>
      </c>
      <c r="O279" s="7"/>
      <c r="P279" s="7" t="s">
        <v>254</v>
      </c>
      <c r="R279" s="466">
        <v>29000</v>
      </c>
      <c r="Y279" s="198"/>
      <c r="AG279" s="7">
        <f>+AG82+AG90</f>
        <v>48</v>
      </c>
      <c r="BA279" s="466">
        <v>0</v>
      </c>
      <c r="BB279" s="466">
        <v>0</v>
      </c>
      <c r="BC279" s="466">
        <f t="shared" si="56"/>
        <v>1392000</v>
      </c>
      <c r="BD279" s="466">
        <f t="shared" si="57"/>
        <v>1392000</v>
      </c>
      <c r="BE279" s="7">
        <v>0</v>
      </c>
    </row>
    <row r="280" spans="14:57" ht="14.25" customHeight="1" x14ac:dyDescent="0.25">
      <c r="N280" s="198" t="s">
        <v>903</v>
      </c>
      <c r="O280" s="7"/>
      <c r="P280" s="7" t="s">
        <v>139</v>
      </c>
      <c r="R280" s="466">
        <v>25700</v>
      </c>
      <c r="Y280" s="198"/>
      <c r="AG280" s="7">
        <f>+AG28</f>
        <v>16</v>
      </c>
      <c r="BA280" s="466">
        <v>0</v>
      </c>
      <c r="BB280" s="466">
        <v>0</v>
      </c>
      <c r="BC280" s="466">
        <f t="shared" si="56"/>
        <v>411200</v>
      </c>
      <c r="BD280" s="466">
        <f t="shared" si="57"/>
        <v>411200</v>
      </c>
      <c r="BE280" s="7">
        <v>0</v>
      </c>
    </row>
    <row r="281" spans="14:57" ht="14.25" customHeight="1" x14ac:dyDescent="0.25">
      <c r="N281" s="198" t="s">
        <v>904</v>
      </c>
      <c r="O281" s="7"/>
      <c r="P281" s="7" t="s">
        <v>139</v>
      </c>
      <c r="R281" s="466">
        <v>25700</v>
      </c>
      <c r="Y281" s="198"/>
      <c r="AG281" s="7">
        <f>+AG27+AG38+AG48</f>
        <v>64</v>
      </c>
      <c r="BA281" s="466">
        <v>0</v>
      </c>
      <c r="BB281" s="466">
        <v>0</v>
      </c>
      <c r="BC281" s="466">
        <f t="shared" si="56"/>
        <v>1644800</v>
      </c>
      <c r="BD281" s="466">
        <f t="shared" si="57"/>
        <v>1644800</v>
      </c>
      <c r="BE281" s="7">
        <v>0</v>
      </c>
    </row>
    <row r="282" spans="14:57" ht="14.25" customHeight="1" x14ac:dyDescent="0.25">
      <c r="N282" s="198" t="s">
        <v>905</v>
      </c>
      <c r="O282" s="7"/>
      <c r="P282" s="7" t="s">
        <v>255</v>
      </c>
      <c r="R282" s="466">
        <v>27000</v>
      </c>
      <c r="Y282" s="198" t="s">
        <v>906</v>
      </c>
      <c r="AG282" s="7">
        <f>+AG29+AG37+AG149</f>
        <v>64</v>
      </c>
      <c r="BA282" s="466">
        <f>76000+125000</f>
        <v>201000</v>
      </c>
      <c r="BB282" s="466">
        <v>0</v>
      </c>
      <c r="BC282" s="466">
        <f t="shared" si="56"/>
        <v>1728000</v>
      </c>
      <c r="BD282" s="466">
        <f t="shared" si="57"/>
        <v>1929000</v>
      </c>
      <c r="BE282" s="7">
        <v>0</v>
      </c>
    </row>
    <row r="283" spans="14:57" ht="14.25" customHeight="1" x14ac:dyDescent="0.25">
      <c r="N283" s="198" t="s">
        <v>907</v>
      </c>
      <c r="O283" s="7"/>
      <c r="P283" s="7" t="s">
        <v>254</v>
      </c>
      <c r="R283" s="466">
        <v>29000</v>
      </c>
      <c r="Y283" s="198"/>
      <c r="AG283" s="7">
        <f>+AG71</f>
        <v>16</v>
      </c>
      <c r="BA283" s="466">
        <v>0</v>
      </c>
      <c r="BB283" s="466">
        <v>0</v>
      </c>
      <c r="BC283" s="466">
        <f t="shared" si="56"/>
        <v>464000</v>
      </c>
      <c r="BD283" s="466">
        <f t="shared" si="57"/>
        <v>464000</v>
      </c>
      <c r="BE283" s="7">
        <v>0</v>
      </c>
    </row>
    <row r="284" spans="14:57" ht="14.25" customHeight="1" x14ac:dyDescent="0.25">
      <c r="N284" s="198" t="s">
        <v>908</v>
      </c>
      <c r="O284" s="7"/>
      <c r="P284" s="7" t="s">
        <v>255</v>
      </c>
      <c r="R284" s="466">
        <v>27000</v>
      </c>
      <c r="Y284" s="198"/>
      <c r="AG284" s="7">
        <f>+AG136</f>
        <v>8</v>
      </c>
      <c r="BA284" s="466">
        <v>0</v>
      </c>
      <c r="BB284" s="466">
        <v>0</v>
      </c>
      <c r="BC284" s="466">
        <f t="shared" si="56"/>
        <v>216000</v>
      </c>
      <c r="BD284" s="466">
        <f t="shared" si="57"/>
        <v>216000</v>
      </c>
      <c r="BE284" s="7">
        <v>0</v>
      </c>
    </row>
    <row r="285" spans="14:57" ht="25.5" customHeight="1" x14ac:dyDescent="0.25">
      <c r="N285" s="198" t="s">
        <v>909</v>
      </c>
      <c r="O285" s="7"/>
      <c r="P285" s="7" t="s">
        <v>139</v>
      </c>
      <c r="R285" s="466">
        <v>25700</v>
      </c>
      <c r="Y285" s="198" t="s">
        <v>910</v>
      </c>
      <c r="AG285" s="7">
        <f>+AG30+AG44+AG72</f>
        <v>64</v>
      </c>
      <c r="BA285" s="466">
        <f>+(76000+145000)+(76000+250000)</f>
        <v>547000</v>
      </c>
      <c r="BB285" s="466">
        <v>0</v>
      </c>
      <c r="BC285" s="466">
        <f t="shared" si="56"/>
        <v>1644800</v>
      </c>
      <c r="BD285" s="466">
        <f t="shared" si="57"/>
        <v>2191800</v>
      </c>
      <c r="BE285" s="7">
        <v>0</v>
      </c>
    </row>
    <row r="286" spans="14:57" ht="14.25" customHeight="1" x14ac:dyDescent="0.25">
      <c r="N286" s="198" t="s">
        <v>911</v>
      </c>
      <c r="O286" s="7"/>
      <c r="P286" s="7" t="s">
        <v>255</v>
      </c>
      <c r="R286" s="466">
        <v>27000</v>
      </c>
      <c r="Y286" s="198" t="s">
        <v>912</v>
      </c>
      <c r="AG286" s="7">
        <f>+AG97+AG100</f>
        <v>20</v>
      </c>
      <c r="BA286" s="466">
        <f>+(110000+95000)*2</f>
        <v>410000</v>
      </c>
      <c r="BB286" s="466">
        <v>0</v>
      </c>
      <c r="BC286" s="466">
        <f t="shared" si="56"/>
        <v>540000</v>
      </c>
      <c r="BD286" s="466">
        <f t="shared" si="57"/>
        <v>950000</v>
      </c>
      <c r="BE286" s="7">
        <v>0</v>
      </c>
    </row>
    <row r="287" spans="14:57" ht="14.25" customHeight="1" x14ac:dyDescent="0.25">
      <c r="N287" s="198" t="s">
        <v>913</v>
      </c>
      <c r="O287" s="7"/>
      <c r="P287" s="7" t="s">
        <v>139</v>
      </c>
      <c r="R287" s="466">
        <v>25700</v>
      </c>
      <c r="Y287" s="198"/>
      <c r="AG287" s="7">
        <f>+AG178+AG183</f>
        <v>48</v>
      </c>
      <c r="BA287" s="466">
        <v>0</v>
      </c>
      <c r="BB287" s="466">
        <v>0</v>
      </c>
      <c r="BC287" s="466">
        <f t="shared" si="56"/>
        <v>1233600</v>
      </c>
      <c r="BD287" s="466">
        <f t="shared" si="57"/>
        <v>1233600</v>
      </c>
      <c r="BE287" s="7">
        <v>0</v>
      </c>
    </row>
    <row r="288" spans="14:57" ht="14.25" customHeight="1" x14ac:dyDescent="0.25">
      <c r="N288" s="198" t="s">
        <v>914</v>
      </c>
      <c r="O288" s="7"/>
      <c r="P288" s="7" t="s">
        <v>255</v>
      </c>
      <c r="R288" s="466">
        <v>27000</v>
      </c>
      <c r="Y288" s="198"/>
      <c r="AG288" s="7">
        <f>+AG102</f>
        <v>32</v>
      </c>
      <c r="BA288" s="466">
        <v>0</v>
      </c>
      <c r="BB288" s="466">
        <v>0</v>
      </c>
      <c r="BC288" s="466">
        <f t="shared" si="56"/>
        <v>864000</v>
      </c>
      <c r="BD288" s="466">
        <f t="shared" si="57"/>
        <v>864000</v>
      </c>
      <c r="BE288" s="7">
        <v>0</v>
      </c>
    </row>
    <row r="289" spans="14:57" ht="14.25" customHeight="1" x14ac:dyDescent="0.25">
      <c r="N289" s="198" t="s">
        <v>915</v>
      </c>
      <c r="O289" s="7"/>
      <c r="P289" s="7" t="s">
        <v>255</v>
      </c>
      <c r="R289" s="466">
        <v>0</v>
      </c>
      <c r="Y289" s="198" t="s">
        <v>916</v>
      </c>
      <c r="AG289" s="7">
        <v>0</v>
      </c>
      <c r="BA289" s="466">
        <v>477000</v>
      </c>
      <c r="BB289" s="466">
        <v>0</v>
      </c>
      <c r="BC289" s="466">
        <f t="shared" si="56"/>
        <v>0</v>
      </c>
      <c r="BD289" s="466">
        <f t="shared" si="57"/>
        <v>477000</v>
      </c>
      <c r="BE289" s="7">
        <f>+AG14+AG17+AG39+AG43+AG55+AG60+AG63+AG184+AG189+AG203+AG211</f>
        <v>280</v>
      </c>
    </row>
    <row r="290" spans="14:57" ht="14.25" customHeight="1" x14ac:dyDescent="0.25">
      <c r="N290" s="198" t="s">
        <v>917</v>
      </c>
      <c r="O290" s="7"/>
      <c r="P290" s="7" t="s">
        <v>255</v>
      </c>
      <c r="R290" s="466">
        <v>27000</v>
      </c>
      <c r="Y290" s="198"/>
      <c r="AG290" s="7">
        <f>+AG200+AG208</f>
        <v>32</v>
      </c>
      <c r="BA290" s="466">
        <v>0</v>
      </c>
      <c r="BB290" s="466">
        <v>0</v>
      </c>
      <c r="BC290" s="466">
        <f t="shared" si="56"/>
        <v>864000</v>
      </c>
      <c r="BD290" s="466">
        <f t="shared" si="57"/>
        <v>864000</v>
      </c>
      <c r="BE290" s="7">
        <v>0</v>
      </c>
    </row>
    <row r="291" spans="14:57" ht="14.25" customHeight="1" x14ac:dyDescent="0.25">
      <c r="N291" s="198" t="s">
        <v>918</v>
      </c>
      <c r="O291" s="7"/>
      <c r="P291" s="7" t="s">
        <v>139</v>
      </c>
      <c r="R291" s="466">
        <v>25700</v>
      </c>
      <c r="Y291" s="198" t="s">
        <v>919</v>
      </c>
      <c r="AG291" s="7">
        <f>+AG25</f>
        <v>32</v>
      </c>
      <c r="BA291" s="466">
        <f>160000+310000</f>
        <v>470000</v>
      </c>
      <c r="BB291" s="466">
        <v>0</v>
      </c>
      <c r="BC291" s="466">
        <f t="shared" si="56"/>
        <v>822400</v>
      </c>
      <c r="BD291" s="466">
        <f t="shared" si="57"/>
        <v>1292400</v>
      </c>
      <c r="BE291" s="7">
        <v>0</v>
      </c>
    </row>
    <row r="292" spans="14:57" ht="14.25" customHeight="1" x14ac:dyDescent="0.25">
      <c r="N292" s="198" t="s">
        <v>920</v>
      </c>
      <c r="O292" s="7"/>
      <c r="P292" s="7" t="s">
        <v>139</v>
      </c>
      <c r="R292" s="466">
        <v>25700</v>
      </c>
      <c r="Y292" s="198"/>
      <c r="AG292" s="7">
        <f>+AG35</f>
        <v>8</v>
      </c>
      <c r="BA292" s="466">
        <v>0</v>
      </c>
      <c r="BB292" s="466">
        <v>0</v>
      </c>
      <c r="BC292" s="466">
        <f t="shared" si="56"/>
        <v>205600</v>
      </c>
      <c r="BD292" s="466">
        <f t="shared" si="57"/>
        <v>205600</v>
      </c>
      <c r="BE292" s="7">
        <v>0</v>
      </c>
    </row>
    <row r="293" spans="14:57" ht="29.25" customHeight="1" x14ac:dyDescent="0.25">
      <c r="N293" s="198" t="s">
        <v>921</v>
      </c>
      <c r="O293" s="7"/>
      <c r="P293" s="7" t="s">
        <v>254</v>
      </c>
      <c r="R293" s="466">
        <v>29000</v>
      </c>
      <c r="Y293" s="198" t="s">
        <v>922</v>
      </c>
      <c r="AG293" s="7">
        <f>+AG114+AG115+AG196+AG204</f>
        <v>112</v>
      </c>
      <c r="BA293" s="466">
        <f>+(50000+95000)+(50000+190000)</f>
        <v>385000</v>
      </c>
      <c r="BB293" s="466">
        <v>0</v>
      </c>
      <c r="BC293" s="466">
        <f t="shared" si="56"/>
        <v>3248000</v>
      </c>
      <c r="BD293" s="466">
        <f t="shared" si="57"/>
        <v>3633000</v>
      </c>
      <c r="BE293" s="7">
        <v>0</v>
      </c>
    </row>
    <row r="294" spans="14:57" ht="14.25" customHeight="1" x14ac:dyDescent="0.25">
      <c r="N294" s="198" t="s">
        <v>923</v>
      </c>
      <c r="O294" s="7"/>
      <c r="P294" s="7" t="s">
        <v>255</v>
      </c>
      <c r="R294" s="466">
        <v>0</v>
      </c>
      <c r="Y294" s="198" t="s">
        <v>924</v>
      </c>
      <c r="AG294" s="7">
        <v>0</v>
      </c>
      <c r="BA294" s="466">
        <f>176000+125000</f>
        <v>301000</v>
      </c>
      <c r="BB294" s="466">
        <v>0</v>
      </c>
      <c r="BC294" s="466">
        <f t="shared" si="56"/>
        <v>0</v>
      </c>
      <c r="BD294" s="466">
        <f t="shared" si="57"/>
        <v>301000</v>
      </c>
      <c r="BE294" s="7">
        <f>+AG171</f>
        <v>8</v>
      </c>
    </row>
    <row r="295" spans="14:57" ht="14.25" customHeight="1" x14ac:dyDescent="0.25">
      <c r="N295" s="198" t="s">
        <v>925</v>
      </c>
      <c r="O295" s="7"/>
      <c r="P295" s="7" t="s">
        <v>254</v>
      </c>
      <c r="R295" s="466">
        <v>29000</v>
      </c>
      <c r="Y295" s="198"/>
      <c r="AG295" s="7">
        <f>+AG138+AG146+AG148</f>
        <v>64</v>
      </c>
      <c r="BA295" s="466">
        <v>0</v>
      </c>
      <c r="BB295" s="466">
        <v>0</v>
      </c>
      <c r="BC295" s="466">
        <f t="shared" si="56"/>
        <v>1856000</v>
      </c>
      <c r="BD295" s="466">
        <f t="shared" si="57"/>
        <v>1856000</v>
      </c>
      <c r="BE295" s="7">
        <v>0</v>
      </c>
    </row>
    <row r="296" spans="14:57" ht="14.25" customHeight="1" x14ac:dyDescent="0.25">
      <c r="N296" s="198" t="s">
        <v>926</v>
      </c>
      <c r="O296" s="7"/>
      <c r="P296" s="7" t="s">
        <v>254</v>
      </c>
      <c r="R296" s="466">
        <v>29000</v>
      </c>
      <c r="Y296" s="198"/>
      <c r="AG296" s="7">
        <f>+AG70</f>
        <v>32</v>
      </c>
      <c r="BA296" s="466">
        <v>0</v>
      </c>
      <c r="BB296" s="466">
        <v>0</v>
      </c>
      <c r="BC296" s="466">
        <f t="shared" si="56"/>
        <v>928000</v>
      </c>
      <c r="BD296" s="466">
        <f t="shared" si="57"/>
        <v>928000</v>
      </c>
      <c r="BE296" s="7">
        <v>0</v>
      </c>
    </row>
    <row r="297" spans="14:57" ht="14.25" customHeight="1" x14ac:dyDescent="0.25">
      <c r="N297" s="198" t="s">
        <v>927</v>
      </c>
      <c r="O297" s="7"/>
      <c r="P297" s="7" t="s">
        <v>255</v>
      </c>
      <c r="R297" s="466">
        <v>27000</v>
      </c>
      <c r="Y297" s="198"/>
      <c r="AG297" s="7">
        <f>+AG75+AG78+AG89+AG140</f>
        <v>104</v>
      </c>
      <c r="BA297" s="466">
        <v>0</v>
      </c>
      <c r="BB297" s="466">
        <v>0</v>
      </c>
      <c r="BC297" s="466">
        <f t="shared" si="56"/>
        <v>2808000</v>
      </c>
      <c r="BD297" s="466">
        <f t="shared" si="57"/>
        <v>2808000</v>
      </c>
      <c r="BE297" s="7">
        <v>0</v>
      </c>
    </row>
    <row r="298" spans="14:57" ht="14.25" customHeight="1" x14ac:dyDescent="0.25">
      <c r="N298" s="198" t="s">
        <v>928</v>
      </c>
      <c r="O298" s="7"/>
      <c r="P298" s="7" t="s">
        <v>255</v>
      </c>
      <c r="R298" s="466">
        <v>27000</v>
      </c>
      <c r="Y298" s="198"/>
      <c r="AG298" s="7">
        <f>+AG50</f>
        <v>32</v>
      </c>
      <c r="BA298" s="466">
        <v>0</v>
      </c>
      <c r="BB298" s="466">
        <v>0</v>
      </c>
      <c r="BC298" s="466">
        <f t="shared" si="56"/>
        <v>864000</v>
      </c>
      <c r="BD298" s="466">
        <f t="shared" si="57"/>
        <v>864000</v>
      </c>
      <c r="BE298" s="7">
        <v>0</v>
      </c>
    </row>
    <row r="299" spans="14:57" ht="14.25" customHeight="1" x14ac:dyDescent="0.25">
      <c r="N299" s="198" t="s">
        <v>929</v>
      </c>
      <c r="O299" s="7"/>
      <c r="P299" s="7" t="s">
        <v>139</v>
      </c>
      <c r="R299" s="466">
        <v>25700</v>
      </c>
      <c r="Y299" s="198" t="s">
        <v>919</v>
      </c>
      <c r="AG299" s="7">
        <f>+AG23+AG179+AG190</f>
        <v>80</v>
      </c>
      <c r="BA299" s="466">
        <v>470000</v>
      </c>
      <c r="BB299" s="466">
        <v>0</v>
      </c>
      <c r="BC299" s="466">
        <f t="shared" si="56"/>
        <v>2056000</v>
      </c>
      <c r="BD299" s="466">
        <f t="shared" si="57"/>
        <v>2526000</v>
      </c>
      <c r="BE299" s="7">
        <v>0</v>
      </c>
    </row>
    <row r="300" spans="14:57" ht="27.75" customHeight="1" x14ac:dyDescent="0.25">
      <c r="N300" s="198" t="s">
        <v>930</v>
      </c>
      <c r="O300" s="7"/>
      <c r="P300" s="7" t="s">
        <v>139</v>
      </c>
      <c r="R300" s="466">
        <v>25700</v>
      </c>
      <c r="Y300" s="198" t="s">
        <v>931</v>
      </c>
      <c r="AG300" s="7">
        <f>+AG153+AG164</f>
        <v>24</v>
      </c>
      <c r="BA300" s="466">
        <f>+(18000+125000)+(18000+230000)</f>
        <v>391000</v>
      </c>
      <c r="BB300" s="466">
        <v>0</v>
      </c>
      <c r="BC300" s="466">
        <f t="shared" si="56"/>
        <v>616800</v>
      </c>
      <c r="BD300" s="466">
        <f t="shared" si="57"/>
        <v>1007800</v>
      </c>
      <c r="BE300" s="7">
        <v>0</v>
      </c>
    </row>
    <row r="301" spans="14:57" ht="14.25" customHeight="1" x14ac:dyDescent="0.25">
      <c r="N301" s="198" t="s">
        <v>932</v>
      </c>
      <c r="O301" s="7"/>
      <c r="P301" s="7" t="s">
        <v>254</v>
      </c>
      <c r="R301" s="466">
        <v>0</v>
      </c>
      <c r="Y301" s="198"/>
      <c r="AG301" s="7">
        <v>0</v>
      </c>
      <c r="BA301" s="466">
        <v>0</v>
      </c>
      <c r="BB301" s="466">
        <v>0</v>
      </c>
      <c r="BC301" s="466">
        <f t="shared" si="56"/>
        <v>0</v>
      </c>
      <c r="BD301" s="466">
        <f t="shared" si="57"/>
        <v>0</v>
      </c>
      <c r="BE301" s="7">
        <f>+AG36+AG76+AG92+AG94+AG95+AG169+AG174+AG198+AG222</f>
        <v>216</v>
      </c>
    </row>
    <row r="302" spans="14:57" ht="14.25" customHeight="1" x14ac:dyDescent="0.25">
      <c r="N302" s="198" t="s">
        <v>933</v>
      </c>
      <c r="O302" s="7"/>
      <c r="P302" s="7" t="s">
        <v>254</v>
      </c>
      <c r="R302" s="466">
        <v>29000</v>
      </c>
      <c r="Y302" s="198"/>
      <c r="AG302" s="7">
        <f>+AG32+AG33+AG41+AG59</f>
        <v>88</v>
      </c>
      <c r="BA302" s="466">
        <v>0</v>
      </c>
      <c r="BB302" s="466">
        <v>0</v>
      </c>
      <c r="BC302" s="466">
        <f t="shared" si="56"/>
        <v>2552000</v>
      </c>
      <c r="BD302" s="466">
        <f t="shared" si="57"/>
        <v>2552000</v>
      </c>
      <c r="BE302" s="7">
        <f>+AG121</f>
        <v>16</v>
      </c>
    </row>
    <row r="303" spans="14:57" ht="14.25" customHeight="1" x14ac:dyDescent="0.25">
      <c r="N303" s="198" t="s">
        <v>234</v>
      </c>
      <c r="O303" s="7"/>
      <c r="P303" s="7" t="s">
        <v>254</v>
      </c>
      <c r="R303" s="466">
        <v>29000</v>
      </c>
      <c r="Y303" s="198"/>
      <c r="AG303" s="7">
        <f>+AG66+AG79+AG87</f>
        <v>40</v>
      </c>
      <c r="BA303" s="466">
        <v>0</v>
      </c>
      <c r="BB303" s="466">
        <v>0</v>
      </c>
      <c r="BC303" s="466">
        <f t="shared" si="56"/>
        <v>1160000</v>
      </c>
      <c r="BD303" s="466">
        <f t="shared" si="57"/>
        <v>1160000</v>
      </c>
      <c r="BE303" s="7">
        <v>0</v>
      </c>
    </row>
    <row r="304" spans="14:57" ht="14.25" customHeight="1" x14ac:dyDescent="0.25">
      <c r="N304" s="198" t="s">
        <v>934</v>
      </c>
      <c r="O304" s="7"/>
      <c r="P304" s="7" t="s">
        <v>257</v>
      </c>
      <c r="R304" s="466">
        <v>31000</v>
      </c>
      <c r="Y304" s="198"/>
      <c r="AG304" s="7">
        <f>+AG6</f>
        <v>16</v>
      </c>
      <c r="BA304" s="466">
        <v>0</v>
      </c>
      <c r="BB304" s="466">
        <v>0</v>
      </c>
      <c r="BC304" s="466">
        <f t="shared" si="56"/>
        <v>496000</v>
      </c>
      <c r="BD304" s="466">
        <f t="shared" si="57"/>
        <v>496000</v>
      </c>
      <c r="BE304" s="7">
        <v>0</v>
      </c>
    </row>
    <row r="305" spans="5:57" ht="14.25" customHeight="1" x14ac:dyDescent="0.25">
      <c r="N305" s="198" t="s">
        <v>935</v>
      </c>
      <c r="O305" s="7"/>
      <c r="P305" s="7" t="s">
        <v>255</v>
      </c>
      <c r="R305" s="466">
        <v>27000</v>
      </c>
      <c r="Y305" s="198" t="s">
        <v>936</v>
      </c>
      <c r="AG305" s="7">
        <f>+AG21+AG22+AG187</f>
        <v>80</v>
      </c>
      <c r="BA305" s="466">
        <v>470000</v>
      </c>
      <c r="BB305" s="466">
        <v>0</v>
      </c>
      <c r="BC305" s="466">
        <f t="shared" si="56"/>
        <v>2160000</v>
      </c>
      <c r="BD305" s="466">
        <f t="shared" si="57"/>
        <v>2630000</v>
      </c>
      <c r="BE305" s="7">
        <v>0</v>
      </c>
    </row>
    <row r="306" spans="5:57" ht="14.25" customHeight="1" x14ac:dyDescent="0.25">
      <c r="N306" s="198" t="s">
        <v>937</v>
      </c>
      <c r="O306" s="7"/>
      <c r="P306" s="7" t="s">
        <v>254</v>
      </c>
      <c r="R306" s="466">
        <v>29000</v>
      </c>
      <c r="Y306" s="198"/>
      <c r="AG306" s="7">
        <f>+AG31</f>
        <v>16</v>
      </c>
      <c r="BA306" s="466">
        <v>0</v>
      </c>
      <c r="BB306" s="466">
        <v>0</v>
      </c>
      <c r="BC306" s="466">
        <f t="shared" si="56"/>
        <v>464000</v>
      </c>
      <c r="BD306" s="466">
        <f t="shared" si="57"/>
        <v>464000</v>
      </c>
      <c r="BE306" s="7">
        <v>0</v>
      </c>
    </row>
    <row r="307" spans="5:57" ht="14.25" customHeight="1" x14ac:dyDescent="0.25">
      <c r="N307" s="198" t="s">
        <v>938</v>
      </c>
      <c r="O307" s="7"/>
      <c r="P307" s="7" t="s">
        <v>254</v>
      </c>
      <c r="R307" s="466">
        <v>29000</v>
      </c>
      <c r="Y307" s="198"/>
      <c r="AG307" s="7">
        <f>+AG96+AG99</f>
        <v>44</v>
      </c>
      <c r="BA307" s="466">
        <v>0</v>
      </c>
      <c r="BB307" s="466">
        <v>0</v>
      </c>
      <c r="BC307" s="466">
        <f t="shared" si="56"/>
        <v>1276000</v>
      </c>
      <c r="BD307" s="466">
        <f t="shared" si="57"/>
        <v>1276000</v>
      </c>
      <c r="BE307" s="7">
        <v>0</v>
      </c>
    </row>
    <row r="308" spans="5:57" ht="14.25" customHeight="1" x14ac:dyDescent="0.25">
      <c r="N308" s="198" t="s">
        <v>939</v>
      </c>
      <c r="O308" s="7"/>
      <c r="P308" s="7" t="s">
        <v>139</v>
      </c>
      <c r="R308" s="466">
        <v>25700</v>
      </c>
      <c r="Y308" s="198" t="s">
        <v>940</v>
      </c>
      <c r="AG308" s="7">
        <f>+AG168+AG173</f>
        <v>32</v>
      </c>
      <c r="BA308" s="466">
        <f>+(48000+125000)*2</f>
        <v>346000</v>
      </c>
      <c r="BB308" s="466">
        <v>0</v>
      </c>
      <c r="BC308" s="466">
        <f t="shared" si="56"/>
        <v>822400</v>
      </c>
      <c r="BD308" s="466">
        <f t="shared" si="57"/>
        <v>1168400</v>
      </c>
      <c r="BE308" s="7">
        <v>0</v>
      </c>
    </row>
    <row r="309" spans="5:57" ht="32.25" customHeight="1" x14ac:dyDescent="0.25">
      <c r="N309" s="198" t="s">
        <v>941</v>
      </c>
      <c r="O309" s="7"/>
      <c r="P309" s="7" t="s">
        <v>139</v>
      </c>
      <c r="R309" s="466">
        <v>25700</v>
      </c>
      <c r="Y309" s="198" t="s">
        <v>942</v>
      </c>
      <c r="AG309" s="7">
        <f>+AG91+AG107+AG108+AG134+AG152+AG197</f>
        <v>160</v>
      </c>
      <c r="BA309" s="466">
        <f>+(100000+230000)+(100000+190000)</f>
        <v>620000</v>
      </c>
      <c r="BB309" s="466">
        <v>0</v>
      </c>
      <c r="BC309" s="466">
        <f t="shared" si="56"/>
        <v>4112000</v>
      </c>
      <c r="BD309" s="466">
        <f t="shared" si="57"/>
        <v>4732000</v>
      </c>
      <c r="BE309" s="7">
        <v>0</v>
      </c>
    </row>
    <row r="310" spans="5:57" ht="14.25" customHeight="1" x14ac:dyDescent="0.25">
      <c r="N310" s="198" t="s">
        <v>943</v>
      </c>
      <c r="O310" s="7"/>
      <c r="P310" s="7" t="s">
        <v>255</v>
      </c>
      <c r="R310" s="466">
        <v>27000</v>
      </c>
      <c r="Y310" s="198"/>
      <c r="AG310" s="7">
        <f>+AG85</f>
        <v>16</v>
      </c>
      <c r="BA310" s="466">
        <v>0</v>
      </c>
      <c r="BB310" s="466">
        <v>0</v>
      </c>
      <c r="BC310" s="466">
        <f t="shared" si="56"/>
        <v>432000</v>
      </c>
      <c r="BD310" s="466">
        <f t="shared" si="57"/>
        <v>432000</v>
      </c>
      <c r="BE310" s="7">
        <v>0</v>
      </c>
    </row>
    <row r="311" spans="5:57" ht="23.25" customHeight="1" x14ac:dyDescent="0.25">
      <c r="N311" s="198" t="s">
        <v>944</v>
      </c>
      <c r="O311" s="7"/>
      <c r="P311" s="7" t="s">
        <v>139</v>
      </c>
      <c r="R311" s="466">
        <v>25700</v>
      </c>
      <c r="Y311" s="198" t="s">
        <v>945</v>
      </c>
      <c r="AG311" s="7">
        <f>+AG159+AG165+AG167+AG175</f>
        <v>104</v>
      </c>
      <c r="BA311" s="466">
        <f>+(144000+230000)*3</f>
        <v>1122000</v>
      </c>
      <c r="BB311" s="466">
        <v>0</v>
      </c>
      <c r="BC311" s="466">
        <f t="shared" si="56"/>
        <v>2672800</v>
      </c>
      <c r="BD311" s="466">
        <f t="shared" si="57"/>
        <v>3794800</v>
      </c>
      <c r="BE311" s="7">
        <v>0</v>
      </c>
    </row>
    <row r="312" spans="5:57" ht="14.25" customHeight="1" x14ac:dyDescent="0.25">
      <c r="N312" s="198" t="s">
        <v>946</v>
      </c>
      <c r="O312" s="7"/>
      <c r="P312" s="7" t="s">
        <v>255</v>
      </c>
      <c r="R312" s="466">
        <v>27000</v>
      </c>
      <c r="Y312" s="198"/>
      <c r="AG312" s="7">
        <f>+AG9+AG223</f>
        <v>48</v>
      </c>
      <c r="BA312" s="466">
        <v>0</v>
      </c>
      <c r="BB312" s="466">
        <v>0</v>
      </c>
      <c r="BC312" s="466">
        <f t="shared" ref="BC312:BC325" si="58">+(R312+BB312)*AG312</f>
        <v>1296000</v>
      </c>
      <c r="BD312" s="466">
        <f t="shared" ref="BD312:BD326" si="59">+BA312+BC312</f>
        <v>1296000</v>
      </c>
      <c r="BE312" s="7">
        <v>0</v>
      </c>
    </row>
    <row r="313" spans="5:57" ht="14.25" customHeight="1" x14ac:dyDescent="0.25">
      <c r="N313" s="198" t="s">
        <v>947</v>
      </c>
      <c r="O313" s="7"/>
      <c r="P313" s="7" t="s">
        <v>255</v>
      </c>
      <c r="R313" s="466">
        <v>27000</v>
      </c>
      <c r="Y313" s="198"/>
      <c r="AG313" s="7">
        <f>+AG13+AG16+AG221</f>
        <v>64</v>
      </c>
      <c r="BA313" s="466">
        <v>0</v>
      </c>
      <c r="BB313" s="466">
        <v>0</v>
      </c>
      <c r="BC313" s="466">
        <f t="shared" si="58"/>
        <v>1728000</v>
      </c>
      <c r="BD313" s="466">
        <f t="shared" si="59"/>
        <v>1728000</v>
      </c>
      <c r="BE313" s="7">
        <v>0</v>
      </c>
    </row>
    <row r="314" spans="5:57" ht="14.25" customHeight="1" x14ac:dyDescent="0.25">
      <c r="N314" s="198" t="s">
        <v>948</v>
      </c>
      <c r="O314" s="7"/>
      <c r="P314" s="7" t="s">
        <v>255</v>
      </c>
      <c r="R314" s="466">
        <v>27000</v>
      </c>
      <c r="Y314" s="198" t="s">
        <v>949</v>
      </c>
      <c r="AG314" s="7">
        <f>+AG24+AG180+AG185</f>
        <v>56</v>
      </c>
      <c r="BA314" s="466">
        <f>+(144000+385000)</f>
        <v>529000</v>
      </c>
      <c r="BB314" s="466">
        <v>0</v>
      </c>
      <c r="BC314" s="466">
        <f t="shared" si="58"/>
        <v>1512000</v>
      </c>
      <c r="BD314" s="466">
        <f t="shared" si="59"/>
        <v>2041000</v>
      </c>
      <c r="BE314" s="7">
        <v>0</v>
      </c>
    </row>
    <row r="315" spans="5:57" ht="14.25" customHeight="1" x14ac:dyDescent="0.25">
      <c r="N315" s="198" t="s">
        <v>950</v>
      </c>
      <c r="O315" s="7"/>
      <c r="P315" s="7" t="s">
        <v>254</v>
      </c>
      <c r="R315" s="466">
        <v>29000</v>
      </c>
      <c r="Y315" s="198"/>
      <c r="AG315" s="7">
        <f>+AG81+AG83</f>
        <v>32</v>
      </c>
      <c r="BA315" s="466">
        <v>0</v>
      </c>
      <c r="BB315" s="466">
        <v>0</v>
      </c>
      <c r="BC315" s="466">
        <f t="shared" si="58"/>
        <v>928000</v>
      </c>
      <c r="BD315" s="466">
        <f t="shared" si="59"/>
        <v>928000</v>
      </c>
      <c r="BE315" s="7">
        <v>0</v>
      </c>
    </row>
    <row r="316" spans="5:57" ht="14.25" customHeight="1" x14ac:dyDescent="0.25">
      <c r="N316" s="198" t="s">
        <v>951</v>
      </c>
      <c r="O316" s="7"/>
      <c r="P316" s="7" t="s">
        <v>254</v>
      </c>
      <c r="R316" s="466">
        <v>29000</v>
      </c>
      <c r="Y316" s="198"/>
      <c r="AG316" s="7">
        <f>+AG142</f>
        <v>32</v>
      </c>
      <c r="BA316" s="466">
        <v>0</v>
      </c>
      <c r="BB316" s="466">
        <v>0</v>
      </c>
      <c r="BC316" s="466">
        <f t="shared" si="58"/>
        <v>928000</v>
      </c>
      <c r="BD316" s="466">
        <f t="shared" si="59"/>
        <v>928000</v>
      </c>
      <c r="BE316" s="7">
        <v>0</v>
      </c>
    </row>
    <row r="317" spans="5:57" ht="30.75" customHeight="1" x14ac:dyDescent="0.25">
      <c r="E317" s="5"/>
      <c r="I317" s="5"/>
      <c r="J317" s="5"/>
      <c r="K317" s="5"/>
      <c r="N317" s="198" t="s">
        <v>952</v>
      </c>
      <c r="O317" s="7"/>
      <c r="P317" s="7" t="s">
        <v>255</v>
      </c>
      <c r="R317" s="466">
        <v>27000</v>
      </c>
      <c r="Y317" s="198" t="s">
        <v>953</v>
      </c>
      <c r="AG317" s="7">
        <f>+AG11+AG51+AG57+AG61+AG64+AG103+AG105+AG106+AG188</f>
        <v>216</v>
      </c>
      <c r="BA317" s="466">
        <f>170000+170000</f>
        <v>340000</v>
      </c>
      <c r="BB317" s="466">
        <v>0</v>
      </c>
      <c r="BC317" s="466">
        <f t="shared" si="58"/>
        <v>5832000</v>
      </c>
      <c r="BD317" s="466">
        <f t="shared" si="59"/>
        <v>6172000</v>
      </c>
      <c r="BE317" s="7">
        <f>+AG19+AG205</f>
        <v>32</v>
      </c>
    </row>
    <row r="318" spans="5:57" ht="14.25" customHeight="1" x14ac:dyDescent="0.25">
      <c r="E318" s="5"/>
      <c r="I318" s="5"/>
      <c r="J318" s="5"/>
      <c r="K318" s="5"/>
      <c r="N318" s="198" t="s">
        <v>954</v>
      </c>
      <c r="O318" s="7"/>
      <c r="P318" s="7" t="s">
        <v>254</v>
      </c>
      <c r="R318" s="466">
        <v>29000</v>
      </c>
      <c r="Y318" s="198"/>
      <c r="AG318" s="7">
        <f>+AG112+AG113+AG131+AG133</f>
        <v>64</v>
      </c>
      <c r="BA318" s="466">
        <v>0</v>
      </c>
      <c r="BB318" s="466">
        <v>0</v>
      </c>
      <c r="BC318" s="466">
        <f t="shared" si="58"/>
        <v>1856000</v>
      </c>
      <c r="BD318" s="466">
        <f t="shared" si="59"/>
        <v>1856000</v>
      </c>
      <c r="BE318" s="7">
        <f>+AG157</f>
        <v>8</v>
      </c>
    </row>
    <row r="319" spans="5:57" ht="14.25" customHeight="1" x14ac:dyDescent="0.25">
      <c r="E319" s="5"/>
      <c r="I319" s="5"/>
      <c r="J319" s="5"/>
      <c r="K319" s="5"/>
      <c r="N319" s="198" t="s">
        <v>955</v>
      </c>
      <c r="O319" s="7"/>
      <c r="P319" s="7" t="s">
        <v>189</v>
      </c>
      <c r="R319" s="466">
        <v>0</v>
      </c>
      <c r="Y319" s="198"/>
      <c r="AG319" s="7">
        <v>0</v>
      </c>
      <c r="BA319" s="466">
        <v>0</v>
      </c>
      <c r="BB319" s="466">
        <v>0</v>
      </c>
      <c r="BC319" s="466">
        <f t="shared" si="58"/>
        <v>0</v>
      </c>
      <c r="BD319" s="466">
        <f t="shared" si="59"/>
        <v>0</v>
      </c>
      <c r="BE319" s="7">
        <f>+AG122</f>
        <v>16</v>
      </c>
    </row>
    <row r="320" spans="5:57" ht="14.25" customHeight="1" x14ac:dyDescent="0.25">
      <c r="E320" s="5"/>
      <c r="I320" s="5"/>
      <c r="J320" s="5"/>
      <c r="K320" s="5"/>
      <c r="N320" s="198" t="s">
        <v>956</v>
      </c>
      <c r="O320" s="7"/>
      <c r="P320" s="7" t="s">
        <v>254</v>
      </c>
      <c r="R320" s="466">
        <v>29000</v>
      </c>
      <c r="Y320" s="198"/>
      <c r="AG320" s="7">
        <v>0</v>
      </c>
      <c r="BA320" s="466">
        <v>0</v>
      </c>
      <c r="BB320" s="466">
        <v>0</v>
      </c>
      <c r="BC320" s="466">
        <f t="shared" si="58"/>
        <v>0</v>
      </c>
      <c r="BD320" s="466">
        <f t="shared" si="59"/>
        <v>0</v>
      </c>
      <c r="BE320" s="7">
        <f>+AG126+AG129</f>
        <v>16</v>
      </c>
    </row>
    <row r="321" spans="5:57" ht="26.25" customHeight="1" x14ac:dyDescent="0.25">
      <c r="E321" s="5"/>
      <c r="I321" s="5"/>
      <c r="J321" s="5"/>
      <c r="K321" s="5"/>
      <c r="N321" s="198" t="s">
        <v>957</v>
      </c>
      <c r="O321" s="7"/>
      <c r="P321" s="7" t="s">
        <v>139</v>
      </c>
      <c r="R321" s="466">
        <v>25700</v>
      </c>
      <c r="Y321" s="198" t="s">
        <v>958</v>
      </c>
      <c r="AG321" s="7">
        <f>+AG141+AG151+AG156</f>
        <v>52</v>
      </c>
      <c r="BA321" s="466">
        <f>+((150000+230000)*2)+(150000+125000)</f>
        <v>1035000</v>
      </c>
      <c r="BB321" s="466">
        <v>0</v>
      </c>
      <c r="BC321" s="466">
        <f t="shared" si="58"/>
        <v>1336400</v>
      </c>
      <c r="BD321" s="466">
        <f t="shared" si="59"/>
        <v>2371400</v>
      </c>
      <c r="BE321" s="7">
        <v>0</v>
      </c>
    </row>
    <row r="322" spans="5:57" ht="14.25" customHeight="1" x14ac:dyDescent="0.25">
      <c r="E322" s="5"/>
      <c r="I322" s="5"/>
      <c r="J322" s="5"/>
      <c r="K322" s="5"/>
      <c r="N322" s="198" t="s">
        <v>959</v>
      </c>
      <c r="O322" s="7"/>
      <c r="P322" s="7" t="s">
        <v>139</v>
      </c>
      <c r="R322" s="466">
        <v>25700</v>
      </c>
      <c r="Y322" s="198"/>
      <c r="AG322" s="7">
        <f>+AG42</f>
        <v>32</v>
      </c>
      <c r="BA322" s="466">
        <v>0</v>
      </c>
      <c r="BB322" s="466">
        <v>0</v>
      </c>
      <c r="BC322" s="466">
        <f t="shared" si="58"/>
        <v>822400</v>
      </c>
      <c r="BD322" s="466">
        <f t="shared" si="59"/>
        <v>822400</v>
      </c>
      <c r="BE322" s="7">
        <v>0</v>
      </c>
    </row>
    <row r="323" spans="5:57" ht="14.25" customHeight="1" x14ac:dyDescent="0.25">
      <c r="E323" s="5"/>
      <c r="I323" s="5"/>
      <c r="J323" s="5"/>
      <c r="K323" s="5"/>
      <c r="N323" s="198" t="s">
        <v>960</v>
      </c>
      <c r="O323" s="7"/>
      <c r="P323" s="7" t="s">
        <v>255</v>
      </c>
      <c r="R323" s="466">
        <v>27000</v>
      </c>
      <c r="Y323" s="198"/>
      <c r="AG323" s="7">
        <f>+AG10+AG18</f>
        <v>32</v>
      </c>
      <c r="BA323" s="466">
        <v>0</v>
      </c>
      <c r="BB323" s="466">
        <v>0</v>
      </c>
      <c r="BC323" s="466">
        <f t="shared" si="58"/>
        <v>864000</v>
      </c>
      <c r="BD323" s="466">
        <f t="shared" si="59"/>
        <v>864000</v>
      </c>
      <c r="BE323" s="7">
        <v>0</v>
      </c>
    </row>
    <row r="324" spans="5:57" ht="14.25" customHeight="1" x14ac:dyDescent="0.25">
      <c r="E324" s="5"/>
      <c r="I324" s="5"/>
      <c r="J324" s="5"/>
      <c r="K324" s="5"/>
      <c r="N324" s="198" t="s">
        <v>961</v>
      </c>
      <c r="O324" s="7"/>
      <c r="P324" s="7" t="s">
        <v>257</v>
      </c>
      <c r="R324" s="466">
        <v>31000</v>
      </c>
      <c r="Y324" s="198"/>
      <c r="AG324" s="7">
        <f>+AG98+AG101+AG111</f>
        <v>56</v>
      </c>
      <c r="BA324" s="466">
        <v>0</v>
      </c>
      <c r="BB324" s="466">
        <v>0</v>
      </c>
      <c r="BC324" s="466">
        <f t="shared" si="58"/>
        <v>1736000</v>
      </c>
      <c r="BD324" s="466">
        <f t="shared" si="59"/>
        <v>1736000</v>
      </c>
      <c r="BE324" s="7">
        <v>0</v>
      </c>
    </row>
    <row r="325" spans="5:57" ht="14.25" customHeight="1" x14ac:dyDescent="0.25">
      <c r="E325" s="5"/>
      <c r="I325" s="5"/>
      <c r="J325" s="5"/>
      <c r="K325" s="5"/>
      <c r="N325" s="198" t="s">
        <v>962</v>
      </c>
      <c r="O325" s="7"/>
      <c r="P325" s="7" t="s">
        <v>255</v>
      </c>
      <c r="R325" s="466">
        <v>27000</v>
      </c>
      <c r="Y325" s="198"/>
      <c r="AG325" s="7">
        <f>+AG181</f>
        <v>8</v>
      </c>
      <c r="BA325" s="466">
        <v>0</v>
      </c>
      <c r="BB325" s="466">
        <v>0</v>
      </c>
      <c r="BC325" s="466">
        <f t="shared" si="58"/>
        <v>216000</v>
      </c>
      <c r="BD325" s="466">
        <f t="shared" si="59"/>
        <v>216000</v>
      </c>
      <c r="BE325" s="7">
        <v>0</v>
      </c>
    </row>
    <row r="326" spans="5:57" ht="14.25" customHeight="1" x14ac:dyDescent="0.25">
      <c r="E326" s="5"/>
      <c r="I326" s="5"/>
      <c r="J326" s="5"/>
      <c r="K326" s="5"/>
      <c r="N326" s="468" t="s">
        <v>258</v>
      </c>
      <c r="O326" s="7"/>
      <c r="P326" s="469" t="s">
        <v>255</v>
      </c>
      <c r="R326" s="466">
        <v>27000</v>
      </c>
      <c r="Y326" s="468"/>
      <c r="AG326" s="469">
        <v>0</v>
      </c>
      <c r="BA326" s="466">
        <v>0</v>
      </c>
      <c r="BB326" s="466">
        <v>0</v>
      </c>
      <c r="BC326" s="466">
        <f>+(R326+BB326)*AG326</f>
        <v>0</v>
      </c>
      <c r="BD326" s="466">
        <f t="shared" si="59"/>
        <v>0</v>
      </c>
      <c r="BE326" s="7">
        <f>+AG20+AG224+AG225+AG226+AG227</f>
        <v>128</v>
      </c>
    </row>
    <row r="327" spans="5:57" ht="15" customHeight="1" x14ac:dyDescent="0.25">
      <c r="N327" s="189" t="s">
        <v>190</v>
      </c>
      <c r="O327" s="7"/>
      <c r="P327" s="7"/>
      <c r="Q327" s="7"/>
      <c r="R327" s="7"/>
      <c r="S327" s="7"/>
      <c r="T327" s="7"/>
      <c r="U327" s="7"/>
      <c r="V327" s="7"/>
      <c r="W327" s="7"/>
      <c r="X327" s="199"/>
      <c r="Y327" s="198"/>
      <c r="Z327" s="7"/>
      <c r="AA327" s="7"/>
      <c r="AB327" s="198"/>
      <c r="AC327" s="200"/>
      <c r="AD327" s="200"/>
      <c r="AE327" s="7"/>
      <c r="AF327" s="7"/>
      <c r="AG327" s="470">
        <f>+SUM(AG247:AG326)</f>
        <v>4036</v>
      </c>
      <c r="AH327" s="471">
        <f t="shared" ref="AH327:BD327" si="60">+SUM(AH247:AH326)</f>
        <v>0</v>
      </c>
      <c r="AI327" s="471">
        <f t="shared" si="60"/>
        <v>0</v>
      </c>
      <c r="AJ327" s="471">
        <f t="shared" si="60"/>
        <v>0</v>
      </c>
      <c r="AK327" s="471">
        <f t="shared" si="60"/>
        <v>0</v>
      </c>
      <c r="AL327" s="471">
        <f t="shared" si="60"/>
        <v>0</v>
      </c>
      <c r="AM327" s="471">
        <f t="shared" si="60"/>
        <v>0</v>
      </c>
      <c r="AN327" s="471">
        <f t="shared" si="60"/>
        <v>0</v>
      </c>
      <c r="AO327" s="471">
        <f t="shared" si="60"/>
        <v>0</v>
      </c>
      <c r="AP327" s="471">
        <f t="shared" si="60"/>
        <v>0</v>
      </c>
      <c r="AQ327" s="471">
        <f t="shared" si="60"/>
        <v>0</v>
      </c>
      <c r="AR327" s="471">
        <f t="shared" si="60"/>
        <v>0</v>
      </c>
      <c r="AS327" s="471">
        <f t="shared" si="60"/>
        <v>0</v>
      </c>
      <c r="AT327" s="471">
        <f t="shared" si="60"/>
        <v>0</v>
      </c>
      <c r="AU327" s="471">
        <f t="shared" si="60"/>
        <v>0</v>
      </c>
      <c r="AV327" s="471">
        <f t="shared" si="60"/>
        <v>0</v>
      </c>
      <c r="AW327" s="471">
        <f t="shared" si="60"/>
        <v>0</v>
      </c>
      <c r="AX327" s="471">
        <f t="shared" si="60"/>
        <v>0</v>
      </c>
      <c r="AY327" s="471">
        <f t="shared" si="60"/>
        <v>0</v>
      </c>
      <c r="AZ327" s="471">
        <f t="shared" si="60"/>
        <v>0</v>
      </c>
      <c r="BA327" s="471">
        <f t="shared" si="60"/>
        <v>12593000</v>
      </c>
      <c r="BB327" s="471">
        <f t="shared" si="60"/>
        <v>0</v>
      </c>
      <c r="BC327" s="471">
        <f t="shared" si="60"/>
        <v>109477200</v>
      </c>
      <c r="BD327" s="471">
        <f t="shared" si="60"/>
        <v>122070200</v>
      </c>
      <c r="BE327" s="191">
        <f>+SUM(BE247:BE326)</f>
        <v>832</v>
      </c>
    </row>
    <row r="329" spans="5:57" ht="15" customHeight="1" x14ac:dyDescent="0.25">
      <c r="BE329" s="472"/>
    </row>
  </sheetData>
  <autoFilter ref="A3:AG242"/>
  <mergeCells count="9">
    <mergeCell ref="AC2:AD2"/>
    <mergeCell ref="AE2:AK2"/>
    <mergeCell ref="AM2:AP2"/>
    <mergeCell ref="AQ2:AT2"/>
    <mergeCell ref="B2:D2"/>
    <mergeCell ref="F2:G2"/>
    <mergeCell ref="L2:M2"/>
    <mergeCell ref="N2:V2"/>
    <mergeCell ref="Y2:AB2"/>
  </mergeCells>
  <dataValidations count="98">
    <dataValidation type="list" allowBlank="1" showDropDown="1" showInputMessage="1" showErrorMessage="1" prompt=": true" sqref="AP163">
      <formula1>B60:B61</formula1>
    </dataValidation>
    <dataValidation type="list" allowBlank="1" showDropDown="1" showInputMessage="1" showErrorMessage="1" prompt=": true" sqref="AO163">
      <formula1>B60:B61</formula1>
    </dataValidation>
    <dataValidation type="list" allowBlank="1" showDropDown="1" showInputMessage="1" showErrorMessage="1" prompt=": true" sqref="AN163">
      <formula1>B60:B61</formula1>
    </dataValidation>
    <dataValidation type="list" allowBlank="1" showDropDown="1" showInputMessage="1" showErrorMessage="1" prompt=": true" sqref="AM163">
      <formula1>B60:B61</formula1>
    </dataValidation>
    <dataValidation type="list" allowBlank="1" showDropDown="1" showInputMessage="1" showErrorMessage="1" prompt=": true" sqref="AP166">
      <formula1>B62:B63</formula1>
    </dataValidation>
    <dataValidation type="list" allowBlank="1" showDropDown="1" showInputMessage="1" showErrorMessage="1" prompt=": true" sqref="AO166">
      <formula1>B62:B63</formula1>
    </dataValidation>
    <dataValidation type="list" allowBlank="1" showDropDown="1" showInputMessage="1" showErrorMessage="1" prompt=": true" sqref="AN166">
      <formula1>B62:B63</formula1>
    </dataValidation>
    <dataValidation type="list" allowBlank="1" showDropDown="1" showInputMessage="1" showErrorMessage="1" prompt=": true" sqref="AM166">
      <formula1>B62:B63</formula1>
    </dataValidation>
    <dataValidation type="list" allowBlank="1" showDropDown="1" showInputMessage="1" showErrorMessage="1" prompt=": true" sqref="AP164:AP165">
      <formula1>B59:B60</formula1>
    </dataValidation>
    <dataValidation type="list" allowBlank="1" showDropDown="1" showInputMessage="1" showErrorMessage="1" prompt=": true" sqref="AO164:AO165">
      <formula1>B59:B60</formula1>
    </dataValidation>
    <dataValidation type="list" allowBlank="1" showDropDown="1" showInputMessage="1" showErrorMessage="1" prompt=": true" sqref="AN164:AN165">
      <formula1>B59:B60</formula1>
    </dataValidation>
    <dataValidation type="list" allowBlank="1" showDropDown="1" showInputMessage="1" showErrorMessage="1" prompt=": true" sqref="AM164:AM165">
      <formula1>B59:B60</formula1>
    </dataValidation>
    <dataValidation type="list" errorStyle="information" allowBlank="1" showInputMessage="1" showErrorMessage="1" error="Selleccione  Si o No de la lista desplegable " promptTitle="Seleccione si o no de la " prompt="Si no aplica pago por ser docente o empleado Fucla o tiene en simultanea con otro grupo Marque la Opción NO de la lista desplegable para no realizarle contrato" sqref="O81 O83">
      <formula1>$A$186:$A$186</formula1>
    </dataValidation>
    <dataValidation type="list" allowBlank="1" showDropDown="1" showInputMessage="1" showErrorMessage="1" prompt=": true" sqref="AP168:AP169">
      <formula1>B60:B61</formula1>
    </dataValidation>
    <dataValidation type="list" allowBlank="1" showDropDown="1" showInputMessage="1" showErrorMessage="1" prompt=": true" sqref="AO168:AO169">
      <formula1>B60:B61</formula1>
    </dataValidation>
    <dataValidation type="list" allowBlank="1" showDropDown="1" showInputMessage="1" showErrorMessage="1" prompt=": true" sqref="AN168:AN169">
      <formula1>B60:B61</formula1>
    </dataValidation>
    <dataValidation type="list" allowBlank="1" showDropDown="1" showInputMessage="1" showErrorMessage="1" prompt=": true" sqref="AM168:AM169">
      <formula1>B60:B61</formula1>
    </dataValidation>
    <dataValidation type="list" allowBlank="1" showDropDown="1" showInputMessage="1" showErrorMessage="1" prompt=": true" sqref="AP170">
      <formula1>B60:B61</formula1>
    </dataValidation>
    <dataValidation type="list" allowBlank="1" showDropDown="1" showInputMessage="1" showErrorMessage="1" prompt=": true" sqref="AO170">
      <formula1>B60:B61</formula1>
    </dataValidation>
    <dataValidation type="list" allowBlank="1" showDropDown="1" showInputMessage="1" showErrorMessage="1" prompt=": true" sqref="AN170">
      <formula1>B60:B61</formula1>
    </dataValidation>
    <dataValidation type="list" allowBlank="1" showDropDown="1" showInputMessage="1" showErrorMessage="1" prompt=": true" sqref="AM170">
      <formula1>B60:B61</formula1>
    </dataValidation>
    <dataValidation type="list" allowBlank="1" showDropDown="1" showInputMessage="1" showErrorMessage="1" prompt=": true" sqref="AM126:AP126 AM181:AP185 AM179:AP179 AM133:AP134 AK135:AN136 AM137:AP137 AM228:AP242">
      <formula1>#REF!</formula1>
    </dataValidation>
    <dataValidation type="list" allowBlank="1" showDropDown="1" showInputMessage="1" showErrorMessage="1" prompt=": true" sqref="AP176">
      <formula1>B60:B61</formula1>
    </dataValidation>
    <dataValidation type="list" allowBlank="1" showDropDown="1" showInputMessage="1" showErrorMessage="1" prompt=": true" sqref="AO176">
      <formula1>B60:B61</formula1>
    </dataValidation>
    <dataValidation type="list" allowBlank="1" showDropDown="1" showInputMessage="1" showErrorMessage="1" prompt=": true" sqref="AN176">
      <formula1>B60:B61</formula1>
    </dataValidation>
    <dataValidation type="list" allowBlank="1" showDropDown="1" showInputMessage="1" showErrorMessage="1" prompt=": true" sqref="AM176">
      <formula1>B60:B61</formula1>
    </dataValidation>
    <dataValidation type="list" allowBlank="1" showDropDown="1" showInputMessage="1" showErrorMessage="1" prompt=": true" sqref="AP175">
      <formula1>B60:B61</formula1>
    </dataValidation>
    <dataValidation type="list" allowBlank="1" showDropDown="1" showInputMessage="1" showErrorMessage="1" prompt=": true" sqref="AO175">
      <formula1>B60:B61</formula1>
    </dataValidation>
    <dataValidation type="list" allowBlank="1" showDropDown="1" showInputMessage="1" showErrorMessage="1" prompt=": true" sqref="AN175">
      <formula1>B60:B61</formula1>
    </dataValidation>
    <dataValidation type="list" allowBlank="1" showDropDown="1" showInputMessage="1" showErrorMessage="1" prompt=": true" sqref="AM175">
      <formula1>B60:B61</formula1>
    </dataValidation>
    <dataValidation type="list" allowBlank="1" showDropDown="1" showInputMessage="1" showErrorMessage="1" prompt="validationFailed: true" sqref="AP173:AP174">
      <formula1>B60:B61</formula1>
    </dataValidation>
    <dataValidation type="list" allowBlank="1" showDropDown="1" showInputMessage="1" showErrorMessage="1" prompt="validationFailed: true" sqref="AO173:AO174">
      <formula1>B60:B61</formula1>
    </dataValidation>
    <dataValidation type="list" allowBlank="1" showDropDown="1" showInputMessage="1" showErrorMessage="1" prompt="validationFailed: true" sqref="AN173:AN174">
      <formula1>B60:B61</formula1>
    </dataValidation>
    <dataValidation type="list" allowBlank="1" showDropDown="1" showInputMessage="1" showErrorMessage="1" prompt="validationFailed: true" sqref="AM173:AM174">
      <formula1>B60:B61</formula1>
    </dataValidation>
    <dataValidation type="list" allowBlank="1" showDropDown="1" showInputMessage="1" showErrorMessage="1" prompt=": true" sqref="AP171:AP172">
      <formula1>B60:B61</formula1>
    </dataValidation>
    <dataValidation type="list" allowBlank="1" showDropDown="1" showInputMessage="1" showErrorMessage="1" prompt=": true" sqref="AO171:AO172">
      <formula1>B60:B61</formula1>
    </dataValidation>
    <dataValidation type="list" allowBlank="1" showDropDown="1" showInputMessage="1" showErrorMessage="1" prompt=": true" sqref="AN171:AN172">
      <formula1>B60:B61</formula1>
    </dataValidation>
    <dataValidation type="list" allowBlank="1" showDropDown="1" showInputMessage="1" showErrorMessage="1" prompt=": true" sqref="AM171:AM172">
      <formula1>B60:B61</formula1>
    </dataValidation>
    <dataValidation type="list" allowBlank="1" showDropDown="1" showInputMessage="1" showErrorMessage="1" prompt=": true" sqref="AP161:AP162 AP124">
      <formula1>B23:B24</formula1>
    </dataValidation>
    <dataValidation type="list" allowBlank="1" showDropDown="1" showInputMessage="1" showErrorMessage="1" prompt=": true" sqref="AO161:AO162 AO124">
      <formula1>B23:B24</formula1>
    </dataValidation>
    <dataValidation type="list" allowBlank="1" showDropDown="1" showInputMessage="1" showErrorMessage="1" prompt=": true" sqref="AN161:AN162 AN124">
      <formula1>B23:B24</formula1>
    </dataValidation>
    <dataValidation type="list" allowBlank="1" showDropDown="1" showInputMessage="1" showErrorMessage="1" prompt=": true" sqref="AM161:AM162 AM124">
      <formula1>B23:B24</formula1>
    </dataValidation>
    <dataValidation type="list" allowBlank="1" showDropDown="1" showInputMessage="1" showErrorMessage="1" prompt=": true" sqref="AP160">
      <formula1>B60:B61</formula1>
    </dataValidation>
    <dataValidation type="list" allowBlank="1" showDropDown="1" showInputMessage="1" showErrorMessage="1" prompt=": true" sqref="AO160">
      <formula1>B60:B61</formula1>
    </dataValidation>
    <dataValidation type="list" allowBlank="1" showDropDown="1" showInputMessage="1" showErrorMessage="1" prompt=": true" sqref="AN160">
      <formula1>B60:B61</formula1>
    </dataValidation>
    <dataValidation type="list" allowBlank="1" showDropDown="1" showInputMessage="1" showErrorMessage="1" prompt=": true" sqref="AM160">
      <formula1>B60:B61</formula1>
    </dataValidation>
    <dataValidation type="list" allowBlank="1" showDropDown="1" showInputMessage="1" showErrorMessage="1" prompt=": true" sqref="AP159">
      <formula1>B60:B61</formula1>
    </dataValidation>
    <dataValidation type="list" allowBlank="1" showDropDown="1" showInputMessage="1" showErrorMessage="1" prompt=": true" sqref="AO159">
      <formula1>B60:B61</formula1>
    </dataValidation>
    <dataValidation type="list" allowBlank="1" showDropDown="1" showInputMessage="1" showErrorMessage="1" prompt=": true" sqref="AN159">
      <formula1>B60:B61</formula1>
    </dataValidation>
    <dataValidation type="list" allowBlank="1" showDropDown="1" showInputMessage="1" showErrorMessage="1" prompt=": true" sqref="AM159">
      <formula1>B60:B61</formula1>
    </dataValidation>
    <dataValidation type="list" allowBlank="1" showDropDown="1" showInputMessage="1" showErrorMessage="1" prompt=": true" sqref="AP158">
      <formula1>B60:B61</formula1>
    </dataValidation>
    <dataValidation type="list" allowBlank="1" showDropDown="1" showInputMessage="1" showErrorMessage="1" prompt=": true" sqref="AO158">
      <formula1>B60:B61</formula1>
    </dataValidation>
    <dataValidation type="list" allowBlank="1" showDropDown="1" showInputMessage="1" showErrorMessage="1" prompt=": true" sqref="AN158">
      <formula1>B60:B61</formula1>
    </dataValidation>
    <dataValidation type="list" allowBlank="1" showDropDown="1" showInputMessage="1" showErrorMessage="1" prompt=": true" sqref="AM158">
      <formula1>B60:B61</formula1>
    </dataValidation>
    <dataValidation type="list" allowBlank="1" showDropDown="1" showInputMessage="1" showErrorMessage="1" prompt=": true" sqref="AP156:AP157">
      <formula1>B59:B60</formula1>
    </dataValidation>
    <dataValidation type="list" allowBlank="1" showDropDown="1" showInputMessage="1" showErrorMessage="1" prompt=": true" sqref="AO156:AO157">
      <formula1>B59:B60</formula1>
    </dataValidation>
    <dataValidation type="list" allowBlank="1" showDropDown="1" showInputMessage="1" showErrorMessage="1" prompt=": true" sqref="AN156:AN157">
      <formula1>B59:B60</formula1>
    </dataValidation>
    <dataValidation type="list" allowBlank="1" showDropDown="1" showInputMessage="1" showErrorMessage="1" prompt=": true" sqref="AM156:AM157">
      <formula1>B59:B60</formula1>
    </dataValidation>
    <dataValidation type="list" allowBlank="1" showDropDown="1" showInputMessage="1" showErrorMessage="1" prompt=": true" sqref="AP155">
      <formula1>B60:B61</formula1>
    </dataValidation>
    <dataValidation type="list" allowBlank="1" showDropDown="1" showInputMessage="1" showErrorMessage="1" prompt=": true" sqref="AO155">
      <formula1>B60:B61</formula1>
    </dataValidation>
    <dataValidation type="list" allowBlank="1" showDropDown="1" showInputMessage="1" showErrorMessage="1" prompt=": true" sqref="AN155">
      <formula1>B60:B61</formula1>
    </dataValidation>
    <dataValidation type="list" allowBlank="1" showDropDown="1" showInputMessage="1" showErrorMessage="1" prompt=": true" sqref="AM155">
      <formula1>B60:B61</formula1>
    </dataValidation>
    <dataValidation type="list" allowBlank="1" showDropDown="1" showInputMessage="1" showErrorMessage="1" prompt=": true" sqref="AP153:AP154">
      <formula1>B60:B61</formula1>
    </dataValidation>
    <dataValidation type="list" allowBlank="1" showDropDown="1" showInputMessage="1" showErrorMessage="1" prompt=": true" sqref="AO153:AO154">
      <formula1>B60:B61</formula1>
    </dataValidation>
    <dataValidation type="list" allowBlank="1" showDropDown="1" showInputMessage="1" showErrorMessage="1" prompt=": true" sqref="AN153:AN154">
      <formula1>B60:B61</formula1>
    </dataValidation>
    <dataValidation type="list" allowBlank="1" showDropDown="1" showInputMessage="1" showErrorMessage="1" prompt=": true" sqref="AM153:AM154">
      <formula1>B60:B61</formula1>
    </dataValidation>
    <dataValidation type="list" allowBlank="1" showDropDown="1" showInputMessage="1" showErrorMessage="1" prompt=": true" sqref="AP151:AP152">
      <formula1>B59:B60</formula1>
    </dataValidation>
    <dataValidation type="list" allowBlank="1" showDropDown="1" showInputMessage="1" showErrorMessage="1" prompt=": true" sqref="AO151:AO152">
      <formula1>B59:B60</formula1>
    </dataValidation>
    <dataValidation type="list" allowBlank="1" showDropDown="1" showInputMessage="1" showErrorMessage="1" prompt=": true" sqref="AN151:AN152">
      <formula1>B59:B60</formula1>
    </dataValidation>
    <dataValidation type="list" allowBlank="1" showDropDown="1" showInputMessage="1" showErrorMessage="1" prompt=": true" sqref="AM151:AM152">
      <formula1>B59:B60</formula1>
    </dataValidation>
    <dataValidation type="list" allowBlank="1" showDropDown="1" showInputMessage="1" showErrorMessage="1" prompt=": true" sqref="AP150">
      <formula1>B60:B61</formula1>
    </dataValidation>
    <dataValidation type="list" allowBlank="1" showDropDown="1" showInputMessage="1" showErrorMessage="1" prompt=": true" sqref="AO150">
      <formula1>B60:B61</formula1>
    </dataValidation>
    <dataValidation type="list" allowBlank="1" showDropDown="1" showInputMessage="1" showErrorMessage="1" prompt=": true" sqref="AN150">
      <formula1>B60:B61</formula1>
    </dataValidation>
    <dataValidation type="list" allowBlank="1" showDropDown="1" showInputMessage="1" showErrorMessage="1" prompt=": true" sqref="AM150">
      <formula1>B60:B61</formula1>
    </dataValidation>
    <dataValidation type="list" allowBlank="1" showDropDown="1" showInputMessage="1" showErrorMessage="1" prompt=": true" sqref="AP146:AP147">
      <formula1>B59:B60</formula1>
    </dataValidation>
    <dataValidation type="list" allowBlank="1" showDropDown="1" showInputMessage="1" showErrorMessage="1" prompt=": true" sqref="AO146:AO147">
      <formula1>B59:B60</formula1>
    </dataValidation>
    <dataValidation type="list" allowBlank="1" showDropDown="1" showInputMessage="1" showErrorMessage="1" prompt=": true" sqref="AN146:AN147">
      <formula1>B59:B60</formula1>
    </dataValidation>
    <dataValidation type="list" allowBlank="1" showDropDown="1" showInputMessage="1" showErrorMessage="1" prompt=": true" sqref="AM146:AM147">
      <formula1>B59:B60</formula1>
    </dataValidation>
    <dataValidation type="list" allowBlank="1" showDropDown="1" showInputMessage="1" showErrorMessage="1" prompt=": true" sqref="AP145">
      <formula1>B60:B61</formula1>
    </dataValidation>
    <dataValidation type="list" allowBlank="1" showDropDown="1" showInputMessage="1" showErrorMessage="1" prompt=": true" sqref="AO145">
      <formula1>B60:B61</formula1>
    </dataValidation>
    <dataValidation type="list" allowBlank="1" showDropDown="1" showInputMessage="1" showErrorMessage="1" prompt=": true" sqref="AN145">
      <formula1>B60:B61</formula1>
    </dataValidation>
    <dataValidation type="list" allowBlank="1" showDropDown="1" showInputMessage="1" showErrorMessage="1" prompt=": true" sqref="AM145">
      <formula1>B60:B61</formula1>
    </dataValidation>
    <dataValidation type="list" allowBlank="1" showDropDown="1" showInputMessage="1" showErrorMessage="1" prompt=": true" sqref="AP144">
      <formula1>B60:B61</formula1>
    </dataValidation>
    <dataValidation type="list" allowBlank="1" showDropDown="1" showInputMessage="1" showErrorMessage="1" prompt=": true" sqref="AO144">
      <formula1>B60:B61</formula1>
    </dataValidation>
    <dataValidation type="list" allowBlank="1" showDropDown="1" showInputMessage="1" showErrorMessage="1" prompt=": true" sqref="AN144">
      <formula1>B60:B61</formula1>
    </dataValidation>
    <dataValidation type="list" allowBlank="1" showDropDown="1" showInputMessage="1" showErrorMessage="1" prompt=": true" sqref="AM144">
      <formula1>B60:B61</formula1>
    </dataValidation>
    <dataValidation type="list" allowBlank="1" showDropDown="1" showInputMessage="1" showErrorMessage="1" prompt=": true" sqref="AP142">
      <formula1>B60:B61</formula1>
    </dataValidation>
    <dataValidation type="list" allowBlank="1" showDropDown="1" showInputMessage="1" showErrorMessage="1" prompt=": true" sqref="AO142">
      <formula1>B60:B61</formula1>
    </dataValidation>
    <dataValidation type="list" allowBlank="1" showDropDown="1" showInputMessage="1" showErrorMessage="1" prompt=": true" sqref="AN142">
      <formula1>B60:B61</formula1>
    </dataValidation>
    <dataValidation type="list" allowBlank="1" showDropDown="1" showInputMessage="1" showErrorMessage="1" prompt=": true" sqref="AM142">
      <formula1>B60:B61</formula1>
    </dataValidation>
    <dataValidation type="list" allowBlank="1" showDropDown="1" showInputMessage="1" showErrorMessage="1" prompt=": true" sqref="AP140:AP141">
      <formula1>B59:B60</formula1>
    </dataValidation>
    <dataValidation type="list" allowBlank="1" showDropDown="1" showInputMessage="1" showErrorMessage="1" prompt=": true" sqref="AO140:AO141">
      <formula1>B59:B60</formula1>
    </dataValidation>
    <dataValidation type="list" allowBlank="1" showDropDown="1" showInputMessage="1" showErrorMessage="1" prompt=": true" sqref="AN140:AN141">
      <formula1>B59:B60</formula1>
    </dataValidation>
    <dataValidation type="list" allowBlank="1" showDropDown="1" showInputMessage="1" showErrorMessage="1" prompt=": true" sqref="AM140:AM141">
      <formula1>B59:B60</formula1>
    </dataValidation>
    <dataValidation type="list" allowBlank="1" showDropDown="1" showInputMessage="1" showErrorMessage="1" prompt=": true" sqref="AP138:AP139">
      <formula1>B59:B60</formula1>
    </dataValidation>
    <dataValidation type="list" allowBlank="1" showDropDown="1" showInputMessage="1" showErrorMessage="1" prompt=": true" sqref="AO138:AO139">
      <formula1>B59:B60</formula1>
    </dataValidation>
    <dataValidation type="list" allowBlank="1" showDropDown="1" showInputMessage="1" showErrorMessage="1" prompt=": true" sqref="AN138:AN139">
      <formula1>B59:B60</formula1>
    </dataValidation>
    <dataValidation type="list" allowBlank="1" showDropDown="1" showInputMessage="1" showErrorMessage="1" prompt=": true" sqref="AM138:AM139">
      <formula1>B59:B60</formula1>
    </dataValidation>
  </dataValidations>
  <hyperlinks>
    <hyperlink ref="T13" r:id="rId1"/>
    <hyperlink ref="T42" r:id="rId2"/>
    <hyperlink ref="T68" r:id="rId3" display="aprendizajeautonomo@rocketmail.com"/>
    <hyperlink ref="T79" r:id="rId4" display="mailto:magirl62@yahoo.com"/>
    <hyperlink ref="T107" r:id="rId5"/>
    <hyperlink ref="T150" r:id="rId6"/>
    <hyperlink ref="T159" r:id="rId7" display="mailto:gnorha@yahoo.es"/>
    <hyperlink ref="T178" r:id="rId8"/>
    <hyperlink ref="T200" r:id="rId9"/>
    <hyperlink ref="T208" r:id="rId10"/>
    <hyperlink ref="T45" r:id="rId11"/>
    <hyperlink ref="T46" r:id="rId12"/>
    <hyperlink ref="T49" r:id="rId13"/>
    <hyperlink ref="T62" r:id="rId14"/>
    <hyperlink ref="T65" r:id="rId15"/>
    <hyperlink ref="T155" r:id="rId16"/>
    <hyperlink ref="T161" r:id="rId17"/>
    <hyperlink ref="T108" r:id="rId18"/>
    <hyperlink ref="T134" r:id="rId19"/>
    <hyperlink ref="T197" r:id="rId20"/>
    <hyperlink ref="T165" r:id="rId21" display="mailto:gnorha@yahoo.es"/>
    <hyperlink ref="T167" r:id="rId22" display="mailto:gnorha@yahoo.es"/>
    <hyperlink ref="T175" r:id="rId23" display="mailto:gnorha@yahoo.es"/>
    <hyperlink ref="T16" r:id="rId24"/>
    <hyperlink ref="T57" r:id="rId25" display="mailto:danielagomezmogollon@hotmail.com"/>
    <hyperlink ref="T61" r:id="rId26" display="mailto:danielagomezmogollon@hotmail.com"/>
    <hyperlink ref="T64" r:id="rId27" display="mailto:danielagomezmogollon@hotmail.com"/>
    <hyperlink ref="T190" r:id="rId28"/>
    <hyperlink ref="T179" r:id="rId29"/>
    <hyperlink ref="T23" r:id="rId30"/>
    <hyperlink ref="T66" r:id="rId31" display="mailto:magirl62@yahoo.com"/>
    <hyperlink ref="T87" r:id="rId32" display="mailto:magirl62@yahoo.com"/>
    <hyperlink ref="T51" r:id="rId33" display="mailto:danielagomezmogollon@hotmail.com"/>
    <hyperlink ref="T11" r:id="rId34" display="mailto:danielagomezmogollon@hotmail.com"/>
    <hyperlink ref="T168" r:id="rId35"/>
    <hyperlink ref="T173" r:id="rId36"/>
    <hyperlink ref="T143" r:id="rId37"/>
    <hyperlink ref="T36" r:id="rId38"/>
    <hyperlink ref="T95" r:id="rId39"/>
    <hyperlink ref="T76" r:id="rId40"/>
    <hyperlink ref="T92" r:id="rId41"/>
    <hyperlink ref="T94" r:id="rId42"/>
    <hyperlink ref="T70" r:id="rId43"/>
    <hyperlink ref="T85" r:id="rId44"/>
    <hyperlink ref="T169" r:id="rId45"/>
    <hyperlink ref="T174" r:id="rId46"/>
    <hyperlink ref="T52" r:id="rId47"/>
    <hyperlink ref="T86" r:id="rId48"/>
    <hyperlink ref="T67" r:id="rId49" display="aprendizajeautonomo@rocketmail.com"/>
    <hyperlink ref="T69" r:id="rId50" display="aprendizajeautonomo@rocketmail.com"/>
    <hyperlink ref="T214" r:id="rId51"/>
    <hyperlink ref="T215" r:id="rId52"/>
    <hyperlink ref="T171" r:id="rId53"/>
    <hyperlink ref="T91" r:id="rId54"/>
    <hyperlink ref="T90" r:id="rId55"/>
    <hyperlink ref="T96" r:id="rId56"/>
    <hyperlink ref="T99" r:id="rId57"/>
    <hyperlink ref="T97" r:id="rId58"/>
    <hyperlink ref="T100" r:id="rId59"/>
    <hyperlink ref="T183" r:id="rId60"/>
    <hyperlink ref="T192" r:id="rId61"/>
    <hyperlink ref="T198" r:id="rId62"/>
    <hyperlink ref="T205" r:id="rId63" display="mailto:danielagomezmogollon@hotmail.com"/>
    <hyperlink ref="T105" r:id="rId64" display="mailto:danielagomezmogollon@hotmail.com"/>
    <hyperlink ref="T106" r:id="rId65" display="mailto:danielagomezmogollon@hotmail.com"/>
    <hyperlink ref="T188" r:id="rId66" display="mailto:danielagomezmogollon@hotmail.com"/>
    <hyperlink ref="T25" r:id="rId67"/>
    <hyperlink ref="T28" r:id="rId68"/>
    <hyperlink ref="T31" r:id="rId69"/>
    <hyperlink ref="T19" r:id="rId70" display="mailto:danielagomezmogollon@hotmail.com"/>
    <hyperlink ref="T12" r:id="rId71"/>
    <hyperlink ref="T166" r:id="rId72"/>
    <hyperlink ref="T209" r:id="rId73"/>
    <hyperlink ref="T80" r:id="rId74"/>
    <hyperlink ref="T82" r:id="rId75"/>
    <hyperlink ref="T163" r:id="rId76"/>
    <hyperlink ref="T153" r:id="rId77"/>
    <hyperlink ref="T103" r:id="rId78" display="mailto:danielagomezmogollon@hotmail.com"/>
    <hyperlink ref="T181" r:id="rId79"/>
    <hyperlink ref="T6" r:id="rId80"/>
    <hyperlink ref="T152" r:id="rId81"/>
    <hyperlink ref="T148" r:id="rId82"/>
    <hyperlink ref="T146" r:id="rId83"/>
    <hyperlink ref="T138" r:id="rId84"/>
    <hyperlink ref="T207" r:id="rId85"/>
    <hyperlink ref="T217" r:id="rId86"/>
    <hyperlink ref="T213" r:id="rId87"/>
    <hyperlink ref="T164" r:id="rId88"/>
    <hyperlink ref="T104" r:id="rId89"/>
  </hyperlinks>
  <pageMargins left="0.7" right="0.7" top="0.75" bottom="0.75" header="0.3" footer="0.3"/>
  <drawing r:id="rId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>
      <selection activeCell="B9" sqref="B9"/>
    </sheetView>
  </sheetViews>
  <sheetFormatPr baseColWidth="10" defaultRowHeight="12.75" x14ac:dyDescent="0.2"/>
  <cols>
    <col min="1" max="1" width="24" style="10" customWidth="1"/>
    <col min="2" max="2" width="13.85546875" style="10" bestFit="1" customWidth="1"/>
    <col min="3" max="3" width="20.7109375" style="10" bestFit="1" customWidth="1"/>
    <col min="4" max="4" width="18.140625" style="10" customWidth="1"/>
    <col min="5" max="5" width="13.85546875" style="10" customWidth="1"/>
    <col min="6" max="6" width="13.42578125" style="10" customWidth="1"/>
    <col min="7" max="7" width="14.85546875" style="10" customWidth="1"/>
    <col min="8" max="8" width="13.140625" style="10" customWidth="1"/>
    <col min="9" max="9" width="14.140625" style="10" customWidth="1"/>
    <col min="10" max="10" width="12.5703125" style="10" customWidth="1"/>
    <col min="11" max="11" width="15" style="10" customWidth="1"/>
    <col min="12" max="12" width="15.7109375" style="10" customWidth="1"/>
    <col min="13" max="14" width="16.140625" style="10" customWidth="1"/>
    <col min="15" max="15" width="6.140625" style="10" bestFit="1" customWidth="1"/>
    <col min="16" max="16" width="7.140625" style="10" bestFit="1" customWidth="1"/>
    <col min="17" max="17" width="6.140625" style="10" customWidth="1"/>
    <col min="18" max="18" width="7.140625" style="10" bestFit="1" customWidth="1"/>
    <col min="19" max="19" width="6.140625" style="10" bestFit="1" customWidth="1"/>
    <col min="20" max="20" width="7.28515625" style="10" bestFit="1" customWidth="1"/>
    <col min="21" max="22" width="7.140625" style="10" bestFit="1" customWidth="1"/>
    <col min="23" max="23" width="7.140625" style="10" customWidth="1"/>
    <col min="24" max="24" width="6.42578125" style="10" bestFit="1" customWidth="1"/>
    <col min="25" max="25" width="7.140625" style="10" bestFit="1" customWidth="1"/>
    <col min="26" max="26" width="6.85546875" style="10" bestFit="1" customWidth="1"/>
    <col min="27" max="27" width="7.140625" style="10" bestFit="1" customWidth="1"/>
    <col min="28" max="28" width="7" style="10" bestFit="1" customWidth="1"/>
    <col min="29" max="29" width="7.140625" style="10" bestFit="1" customWidth="1"/>
    <col min="30" max="30" width="7.85546875" style="10" bestFit="1" customWidth="1"/>
    <col min="31" max="31" width="16" style="10" customWidth="1"/>
    <col min="32" max="16384" width="11.42578125" style="10"/>
  </cols>
  <sheetData>
    <row r="1" spans="1:24" x14ac:dyDescent="0.2">
      <c r="E1" s="496" t="s">
        <v>201</v>
      </c>
      <c r="F1" s="496"/>
      <c r="G1" s="496"/>
      <c r="K1" s="171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3" spans="1:24" ht="16.5" customHeight="1" x14ac:dyDescent="0.2">
      <c r="A3" s="473" t="s">
        <v>1008</v>
      </c>
      <c r="B3" s="497"/>
      <c r="C3" s="498"/>
      <c r="D3" s="499"/>
    </row>
    <row r="4" spans="1:24" x14ac:dyDescent="0.2">
      <c r="A4" s="173"/>
    </row>
    <row r="5" spans="1:24" ht="15" customHeight="1" x14ac:dyDescent="0.2">
      <c r="A5" s="473" t="s">
        <v>1006</v>
      </c>
      <c r="B5" s="497"/>
      <c r="C5" s="498"/>
      <c r="D5" s="499"/>
    </row>
    <row r="7" spans="1:24" ht="15.75" customHeight="1" x14ac:dyDescent="0.2">
      <c r="A7" s="473" t="s">
        <v>1007</v>
      </c>
      <c r="B7" s="500"/>
      <c r="C7" s="500"/>
      <c r="D7" s="500"/>
    </row>
    <row r="8" spans="1:24" x14ac:dyDescent="0.2">
      <c r="A8" s="173"/>
      <c r="B8" s="174"/>
    </row>
    <row r="9" spans="1:24" ht="18.75" customHeight="1" x14ac:dyDescent="0.2">
      <c r="A9" s="474" t="s">
        <v>202</v>
      </c>
      <c r="B9" s="474" t="s">
        <v>203</v>
      </c>
      <c r="C9" s="474" t="s">
        <v>204</v>
      </c>
      <c r="D9" s="474" t="s">
        <v>205</v>
      </c>
      <c r="E9" s="474" t="s">
        <v>206</v>
      </c>
      <c r="F9" s="474" t="s">
        <v>207</v>
      </c>
      <c r="G9" s="11"/>
      <c r="H9" s="175"/>
      <c r="I9" s="11"/>
      <c r="J9" s="175"/>
      <c r="K9" s="11"/>
      <c r="L9" s="11"/>
      <c r="M9" s="11"/>
      <c r="N9" s="11"/>
      <c r="O9" s="11"/>
      <c r="P9" s="11"/>
      <c r="U9" s="11">
        <v>10</v>
      </c>
      <c r="V9" s="11" t="s">
        <v>207</v>
      </c>
      <c r="W9" s="11">
        <v>11</v>
      </c>
    </row>
    <row r="10" spans="1:24" ht="15.75" customHeight="1" x14ac:dyDescent="0.2">
      <c r="A10" s="15"/>
      <c r="B10" s="15"/>
      <c r="C10" s="15"/>
      <c r="D10" s="176">
        <v>1</v>
      </c>
      <c r="E10" s="177"/>
      <c r="F10" s="178">
        <f>+E10-0</f>
        <v>0</v>
      </c>
      <c r="G10" s="12"/>
      <c r="H10" s="12"/>
      <c r="I10" s="12"/>
      <c r="J10" s="12"/>
      <c r="U10" s="10" t="s">
        <v>208</v>
      </c>
      <c r="W10" s="10" t="s">
        <v>208</v>
      </c>
    </row>
    <row r="11" spans="1:24" x14ac:dyDescent="0.2">
      <c r="D11" s="176">
        <f t="shared" ref="D11:D19" si="0">+D10+1</f>
        <v>2</v>
      </c>
      <c r="E11" s="177"/>
      <c r="F11" s="178">
        <f>+E11-E10</f>
        <v>0</v>
      </c>
      <c r="G11" s="12"/>
      <c r="H11" s="12"/>
      <c r="I11" s="12"/>
      <c r="J11" s="12"/>
    </row>
    <row r="12" spans="1:24" x14ac:dyDescent="0.2">
      <c r="D12" s="176">
        <f t="shared" si="0"/>
        <v>3</v>
      </c>
      <c r="E12" s="177"/>
      <c r="F12" s="178">
        <f t="shared" ref="F12:F18" si="1">+E12-E11</f>
        <v>0</v>
      </c>
      <c r="G12" s="12"/>
      <c r="H12" s="12"/>
      <c r="I12" s="12"/>
      <c r="J12" s="12"/>
      <c r="S12" s="173"/>
      <c r="T12" s="179"/>
    </row>
    <row r="13" spans="1:24" x14ac:dyDescent="0.2">
      <c r="D13" s="176">
        <f t="shared" si="0"/>
        <v>4</v>
      </c>
      <c r="E13" s="177"/>
      <c r="F13" s="178">
        <f t="shared" si="1"/>
        <v>0</v>
      </c>
      <c r="G13" s="12"/>
      <c r="H13" s="12"/>
      <c r="I13" s="12"/>
      <c r="J13" s="12"/>
      <c r="S13" s="173"/>
      <c r="T13" s="179"/>
    </row>
    <row r="14" spans="1:24" x14ac:dyDescent="0.2">
      <c r="D14" s="176">
        <f t="shared" si="0"/>
        <v>5</v>
      </c>
      <c r="E14" s="177"/>
      <c r="F14" s="178">
        <f t="shared" si="1"/>
        <v>0</v>
      </c>
      <c r="G14" s="12"/>
      <c r="H14" s="12"/>
      <c r="I14" s="12"/>
      <c r="J14" s="12"/>
    </row>
    <row r="15" spans="1:24" x14ac:dyDescent="0.2">
      <c r="D15" s="176">
        <f t="shared" si="0"/>
        <v>6</v>
      </c>
      <c r="E15" s="177"/>
      <c r="F15" s="178">
        <f t="shared" si="1"/>
        <v>0</v>
      </c>
      <c r="G15" s="12"/>
      <c r="H15" s="12"/>
      <c r="I15" s="12"/>
      <c r="J15" s="12"/>
    </row>
    <row r="16" spans="1:24" x14ac:dyDescent="0.2">
      <c r="D16" s="176">
        <f t="shared" si="0"/>
        <v>7</v>
      </c>
      <c r="E16" s="177"/>
      <c r="F16" s="178">
        <f t="shared" si="1"/>
        <v>0</v>
      </c>
      <c r="G16" s="12"/>
      <c r="H16" s="12"/>
      <c r="I16" s="12"/>
      <c r="J16" s="12"/>
    </row>
    <row r="17" spans="4:10" x14ac:dyDescent="0.2">
      <c r="D17" s="180">
        <f t="shared" si="0"/>
        <v>8</v>
      </c>
      <c r="E17" s="177"/>
      <c r="F17" s="178">
        <f t="shared" si="1"/>
        <v>0</v>
      </c>
      <c r="G17" s="12"/>
      <c r="H17" s="12"/>
      <c r="I17" s="12"/>
      <c r="J17" s="12"/>
    </row>
    <row r="18" spans="4:10" x14ac:dyDescent="0.2">
      <c r="D18" s="180">
        <f t="shared" si="0"/>
        <v>9</v>
      </c>
      <c r="E18" s="177"/>
      <c r="F18" s="181">
        <f t="shared" si="1"/>
        <v>0</v>
      </c>
      <c r="G18" s="12"/>
      <c r="H18" s="12"/>
      <c r="I18" s="12"/>
      <c r="J18" s="12"/>
    </row>
    <row r="19" spans="4:10" ht="13.5" thickBot="1" x14ac:dyDescent="0.25">
      <c r="D19" s="180">
        <f t="shared" si="0"/>
        <v>10</v>
      </c>
      <c r="E19" s="177"/>
      <c r="F19" s="181">
        <f t="shared" ref="F19" si="2">+E19-E18</f>
        <v>0</v>
      </c>
      <c r="G19" s="12"/>
      <c r="H19" s="12"/>
      <c r="I19" s="12"/>
      <c r="J19" s="12"/>
    </row>
    <row r="20" spans="4:10" ht="13.5" thickBot="1" x14ac:dyDescent="0.25">
      <c r="D20" s="14"/>
      <c r="E20" s="13" t="s">
        <v>209</v>
      </c>
      <c r="F20" s="182">
        <f>+SUM(F10:F19)</f>
        <v>0</v>
      </c>
      <c r="H20" s="12"/>
      <c r="I20" s="12"/>
    </row>
  </sheetData>
  <sheetProtection password="DE08" sheet="1" objects="1" scenarios="1"/>
  <mergeCells count="4">
    <mergeCell ref="E1:G1"/>
    <mergeCell ref="B5:D5"/>
    <mergeCell ref="B3:D3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FGF01</vt:lpstr>
      <vt:lpstr>ANEXO1. MALLA PROGRAMA</vt:lpstr>
      <vt:lpstr>ANEXO.2 DESERCIÓN</vt:lpstr>
    </vt:vector>
  </TitlesOfParts>
  <Company>Fundacion Universitaria Claretiana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Postgrados</dc:creator>
  <cp:lastModifiedBy>Asistente Calidad</cp:lastModifiedBy>
  <cp:lastPrinted>2014-01-31T20:20:32Z</cp:lastPrinted>
  <dcterms:created xsi:type="dcterms:W3CDTF">2014-01-31T14:00:20Z</dcterms:created>
  <dcterms:modified xsi:type="dcterms:W3CDTF">2016-11-15T15:04:47Z</dcterms:modified>
</cp:coreProperties>
</file>